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<sst xmlns="http://schemas.openxmlformats.org/spreadsheetml/2006/main" count="90" uniqueCount="73">
  <si>
    <t>№ п/п</t>
  </si>
  <si>
    <t>Наименование мероприятия</t>
  </si>
  <si>
    <t>Ответственный исполнитель</t>
  </si>
  <si>
    <t>Источник финансового обеспечения, тыс.руб.</t>
  </si>
  <si>
    <t>Бюджетные ассигнования бюджета города</t>
  </si>
  <si>
    <t xml:space="preserve">Бюджетные ассигнования областного бюджета </t>
  </si>
  <si>
    <t>Итого</t>
  </si>
  <si>
    <t>Финансовое обеспечение   всего</t>
  </si>
  <si>
    <t>по годам ( тыс.руб.)</t>
  </si>
  <si>
    <t>1.1.</t>
  </si>
  <si>
    <t>Содержание автомобильных дорог  города</t>
  </si>
  <si>
    <t>1.2.</t>
  </si>
  <si>
    <t>Ремонт автомобильных дорог  города</t>
  </si>
  <si>
    <t>1.3.</t>
  </si>
  <si>
    <t>1.4.</t>
  </si>
  <si>
    <t>Приобретение и поставка ПСС</t>
  </si>
  <si>
    <t>2.1.</t>
  </si>
  <si>
    <t>Мероприятия в области жилищного хозяйства города</t>
  </si>
  <si>
    <t>3.1.</t>
  </si>
  <si>
    <t>Уличное освещение города</t>
  </si>
  <si>
    <t xml:space="preserve">Комите по ЖКК,  МКУ "Городские дороги"                  (по согласованию) </t>
  </si>
  <si>
    <t>3.2.</t>
  </si>
  <si>
    <t xml:space="preserve">МКУ "Городские дороги"                  (по согласованию) </t>
  </si>
  <si>
    <t>3.3.</t>
  </si>
  <si>
    <t>3.4.</t>
  </si>
  <si>
    <t>Прочие мероприятия по благоустройству города</t>
  </si>
  <si>
    <t>4.1.</t>
  </si>
  <si>
    <t xml:space="preserve">Обеспечение деятельности казенных учреждений города </t>
  </si>
  <si>
    <t>5.1.</t>
  </si>
  <si>
    <t>Обеспечение деятельности органов местного самоуправления города Димитровграда Ульяновской области</t>
  </si>
  <si>
    <t>ВСЕГО по муниципальной программе:</t>
  </si>
  <si>
    <t xml:space="preserve"> МКУ "Городские дороги"                  (по согласованию) </t>
  </si>
  <si>
    <t>МКУ "Контакт-Центр города Димитровграда"  (по согласованию)</t>
  </si>
  <si>
    <t>МКУ "Служба охраны окружающей среды"</t>
  </si>
  <si>
    <t>1.Основное мероприятие "Развитие дорожного хозяйства города Димитровграда Ульяновской области"</t>
  </si>
  <si>
    <t>3. Основное мероприятие "Развитие благоустройства города Димитровграда Ульяновской области"</t>
  </si>
  <si>
    <t>5.Основное мероприятие "Обеспечение реализации муниципальной программы"</t>
  </si>
  <si>
    <t>Организация мероприятий при осуществлении деятельности по обращениюс животных без владельцев</t>
  </si>
  <si>
    <t>Приобретение техники и оборудования в лизинг</t>
  </si>
  <si>
    <t>4.2</t>
  </si>
  <si>
    <t xml:space="preserve">Бюджетные ассигнования федерального бюджета </t>
  </si>
  <si>
    <t>Проектирование, строительство (реконструкция), капитальный ремонт, ремонт и содержание велосипедных дорожек и велосипедных парковок</t>
  </si>
  <si>
    <t xml:space="preserve">МКУ "Городские дороги" </t>
  </si>
  <si>
    <t>Реализация мероприятий, связанных с выполнением работ по обустройству мест (площадок) накопления (в том числе раздельного накопления) твёрдых коммунальных отходов</t>
  </si>
  <si>
    <t>4.Основное мероприятие "Реализация других вопросов в области жилищно-коммунального хозяйства города  Димитровграда Ульяновской области"</t>
  </si>
  <si>
    <t>Комитет по ЖКК  (по согласованию)</t>
  </si>
  <si>
    <t xml:space="preserve"> МКУ "Городские дороги" (по согласованию)                </t>
  </si>
  <si>
    <t>МКУ "Дирекция инвестиционных и инновационных проектов" (по согласованию)</t>
  </si>
  <si>
    <t>Комитет по ЖКК (по согласованию)</t>
  </si>
  <si>
    <t>МКУ "Городские дороги" (по согласованию)</t>
  </si>
  <si>
    <t xml:space="preserve">МКУ "Городские дороги" (по согласованию) </t>
  </si>
  <si>
    <t>к постановлению от         №</t>
  </si>
  <si>
    <t>3.5.</t>
  </si>
  <si>
    <t>Создание кладбища</t>
  </si>
  <si>
    <t>3.6.</t>
  </si>
  <si>
    <t>Реализация мероприятий, направленных на закупку контейнеров для раздельного накопления твёрдых коммунальных отходов</t>
  </si>
  <si>
    <t>Комите по ЖКК</t>
  </si>
  <si>
    <t>3.7.</t>
  </si>
  <si>
    <t>2.Основное мероприятие "Развитие жилищного хозяйства города Димитровграда Ульяновской области"</t>
  </si>
  <si>
    <t>МКУ "ДИИП"</t>
  </si>
  <si>
    <t>Работы по подготовке демонстрационных материалов и формированию конкурсной заявки по проекту "Благоустройство Площади Советов" в г.Димитровграде Ульяновской области</t>
  </si>
  <si>
    <t>Работы по разработке архитектурной концепции "Благоустройство Площади Советов" в г.Димитровграде Ульяновской области</t>
  </si>
  <si>
    <t xml:space="preserve"> Система программных мероприятий</t>
  </si>
  <si>
    <t>ПРИЛОЖЕНИЕ № 1</t>
  </si>
  <si>
    <t>"ПРИЛОЖЕНИЕ №1</t>
  </si>
  <si>
    <t>к муниципальной программе</t>
  </si>
  <si>
    <t>".</t>
  </si>
  <si>
    <t>Организация регулярных перевозок пассажиров и багажа автомобильным транспортом по регулируемым тарифам по муниципальным маршрутам</t>
  </si>
  <si>
    <t>6.1.</t>
  </si>
  <si>
    <t>6. Основное мероприятие " Развитие сферы пассажирских перевозок города Димитровграда Ульяновской области"</t>
  </si>
  <si>
    <t xml:space="preserve">Комитет по ЖКК </t>
  </si>
  <si>
    <t>7.1.</t>
  </si>
  <si>
    <t>7. Основное мероприятие "Реализация регионального проекта"Комплексная система обращения с твердыми коммунальными отходами, направленных на достижение целей, показателей и результатов Федерального проекта "Комплексная система обращения с твердыми коммунальными отходами"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</si>
</sst>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0.00000"/>
    <numFmt numFmtId="176" formatCode="0.000000"/>
    <numFmt numFmtId="177" formatCode="#,##0.00000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textRotation="90"/>
    </xf>
    <xf numFmtId="174" fontId="2" fillId="0" borderId="10" xfId="0" applyNumberFormat="1" applyFont="1" applyFill="1" applyBorder="1" applyAlignment="1">
      <alignment horizontal="center" vertical="center" textRotation="90"/>
    </xf>
    <xf numFmtId="175" fontId="2" fillId="0" borderId="10" xfId="0" applyNumberFormat="1" applyFont="1" applyFill="1" applyBorder="1" applyAlignment="1">
      <alignment horizontal="center" vertical="center" textRotation="90"/>
    </xf>
    <xf numFmtId="175" fontId="3" fillId="0" borderId="10" xfId="0" applyNumberFormat="1" applyFont="1" applyFill="1" applyBorder="1" applyAlignment="1">
      <alignment horizontal="center" vertical="center" textRotation="90"/>
    </xf>
    <xf numFmtId="177" fontId="3" fillId="0" borderId="10" xfId="0" applyNumberFormat="1" applyFont="1" applyFill="1" applyBorder="1" applyAlignment="1">
      <alignment horizontal="center" vertical="center" textRotation="90"/>
    </xf>
    <xf numFmtId="177" fontId="2" fillId="0" borderId="10" xfId="0" applyNumberFormat="1" applyFont="1" applyFill="1" applyBorder="1" applyAlignment="1">
      <alignment horizontal="center" vertical="center" textRotation="90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 vertical="center" textRotation="90"/>
    </xf>
    <xf numFmtId="174" fontId="2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textRotation="90"/>
    </xf>
    <xf numFmtId="175" fontId="3" fillId="0" borderId="0" xfId="0" applyNumberFormat="1" applyFont="1" applyFill="1" applyBorder="1" applyAlignment="1">
      <alignment horizontal="center" vertical="center" textRotation="90"/>
    </xf>
    <xf numFmtId="177" fontId="2" fillId="0" borderId="0" xfId="0" applyNumberFormat="1" applyFont="1" applyFill="1" applyBorder="1" applyAlignment="1">
      <alignment horizontal="center" vertical="center" textRotation="90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textRotation="90"/>
    </xf>
    <xf numFmtId="0" fontId="45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 textRotation="90"/>
    </xf>
    <xf numFmtId="174" fontId="3" fillId="0" borderId="12" xfId="0" applyNumberFormat="1" applyFont="1" applyFill="1" applyBorder="1" applyAlignment="1">
      <alignment horizontal="center" vertical="center" textRotation="90"/>
    </xf>
    <xf numFmtId="0" fontId="4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4" fontId="0" fillId="0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tabSelected="1" zoomScale="70" zoomScaleNormal="70" zoomScaleSheetLayoutView="75" zoomScalePageLayoutView="0" workbookViewId="0" topLeftCell="A1">
      <selection activeCell="W52" sqref="W52"/>
    </sheetView>
  </sheetViews>
  <sheetFormatPr defaultColWidth="9.140625" defaultRowHeight="15"/>
  <cols>
    <col min="1" max="1" width="5.57421875" style="2" customWidth="1"/>
    <col min="2" max="2" width="26.8515625" style="2" customWidth="1"/>
    <col min="3" max="3" width="18.57421875" style="2" customWidth="1"/>
    <col min="4" max="4" width="8.00390625" style="2" customWidth="1"/>
    <col min="5" max="5" width="7.00390625" style="2" customWidth="1"/>
    <col min="6" max="6" width="6.7109375" style="2" customWidth="1"/>
    <col min="7" max="7" width="6.8515625" style="2" customWidth="1"/>
    <col min="8" max="9" width="6.140625" style="2" customWidth="1"/>
    <col min="10" max="10" width="6.28125" style="2" customWidth="1"/>
    <col min="11" max="11" width="7.7109375" style="2" customWidth="1"/>
    <col min="12" max="12" width="7.57421875" style="2" customWidth="1"/>
    <col min="13" max="13" width="7.00390625" style="2" customWidth="1"/>
    <col min="14" max="15" width="6.421875" style="2" customWidth="1"/>
    <col min="16" max="16" width="6.8515625" style="2" customWidth="1"/>
    <col min="17" max="17" width="7.7109375" style="2" customWidth="1"/>
    <col min="18" max="18" width="9.421875" style="2" customWidth="1"/>
    <col min="19" max="20" width="7.8515625" style="2" customWidth="1"/>
    <col min="21" max="21" width="9.57421875" style="2" customWidth="1"/>
    <col min="22" max="22" width="8.140625" style="2" customWidth="1"/>
    <col min="23" max="23" width="7.28125" style="2" customWidth="1"/>
    <col min="24" max="24" width="7.421875" style="2" customWidth="1"/>
    <col min="25" max="25" width="8.140625" style="2" customWidth="1"/>
    <col min="26" max="26" width="7.28125" style="2" customWidth="1"/>
    <col min="27" max="27" width="7.00390625" style="2" customWidth="1"/>
    <col min="28" max="16384" width="9.140625" style="2" customWidth="1"/>
  </cols>
  <sheetData>
    <row r="1" spans="21:25" ht="15.75">
      <c r="U1" s="37" t="s">
        <v>63</v>
      </c>
      <c r="V1" s="37"/>
      <c r="W1" s="37"/>
      <c r="X1" s="1"/>
      <c r="Y1" s="1"/>
    </row>
    <row r="2" spans="1:2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7" t="s">
        <v>51</v>
      </c>
      <c r="V2" s="37"/>
      <c r="W2" s="37"/>
      <c r="X2" s="37"/>
      <c r="Y2" s="37"/>
      <c r="Z2" s="37"/>
      <c r="AA2" s="1"/>
    </row>
    <row r="3" spans="1:2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6" t="s">
        <v>64</v>
      </c>
      <c r="V3" s="26"/>
      <c r="W3" s="26"/>
      <c r="X3" s="26"/>
      <c r="Y3" s="26"/>
      <c r="Z3" s="26"/>
      <c r="AA3" s="1"/>
    </row>
    <row r="4" spans="1:2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7" t="s">
        <v>65</v>
      </c>
      <c r="V4" s="37"/>
      <c r="W4" s="37"/>
      <c r="X4" s="37"/>
      <c r="Y4" s="37"/>
      <c r="Z4" s="37"/>
      <c r="AA4" s="37"/>
    </row>
    <row r="5" spans="1:27" ht="18.75">
      <c r="A5" s="38" t="s">
        <v>62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>
      <c r="A7" s="40" t="s">
        <v>0</v>
      </c>
      <c r="B7" s="40" t="s">
        <v>1</v>
      </c>
      <c r="C7" s="40" t="s">
        <v>2</v>
      </c>
      <c r="D7" s="40" t="s">
        <v>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ht="69.75" customHeight="1">
      <c r="A8" s="40"/>
      <c r="B8" s="40"/>
      <c r="C8" s="40"/>
      <c r="D8" s="40" t="s">
        <v>4</v>
      </c>
      <c r="E8" s="40"/>
      <c r="F8" s="40"/>
      <c r="G8" s="40"/>
      <c r="H8" s="40"/>
      <c r="I8" s="40"/>
      <c r="J8" s="40"/>
      <c r="K8" s="40" t="s">
        <v>5</v>
      </c>
      <c r="L8" s="40"/>
      <c r="M8" s="40"/>
      <c r="N8" s="40"/>
      <c r="O8" s="40"/>
      <c r="P8" s="40"/>
      <c r="Q8" s="40"/>
      <c r="R8" s="52" t="s">
        <v>40</v>
      </c>
      <c r="S8" s="53"/>
      <c r="T8" s="54"/>
      <c r="U8" s="40" t="s">
        <v>6</v>
      </c>
      <c r="V8" s="40"/>
      <c r="W8" s="40"/>
      <c r="X8" s="40"/>
      <c r="Y8" s="40"/>
      <c r="Z8" s="40"/>
      <c r="AA8" s="40"/>
    </row>
    <row r="9" spans="1:27" ht="18" customHeight="1">
      <c r="A9" s="40"/>
      <c r="B9" s="40"/>
      <c r="C9" s="40"/>
      <c r="D9" s="44" t="s">
        <v>7</v>
      </c>
      <c r="E9" s="40" t="s">
        <v>8</v>
      </c>
      <c r="F9" s="40"/>
      <c r="G9" s="40"/>
      <c r="H9" s="40"/>
      <c r="I9" s="40"/>
      <c r="J9" s="40"/>
      <c r="K9" s="44" t="s">
        <v>7</v>
      </c>
      <c r="L9" s="40" t="s">
        <v>8</v>
      </c>
      <c r="M9" s="40"/>
      <c r="N9" s="40"/>
      <c r="O9" s="40"/>
      <c r="P9" s="40"/>
      <c r="Q9" s="40"/>
      <c r="R9" s="44" t="s">
        <v>7</v>
      </c>
      <c r="S9" s="50"/>
      <c r="T9" s="51"/>
      <c r="U9" s="44" t="s">
        <v>7</v>
      </c>
      <c r="V9" s="40" t="s">
        <v>8</v>
      </c>
      <c r="W9" s="40"/>
      <c r="X9" s="40"/>
      <c r="Y9" s="40"/>
      <c r="Z9" s="40"/>
      <c r="AA9" s="40"/>
    </row>
    <row r="10" spans="1:27" ht="64.5" customHeight="1">
      <c r="A10" s="40"/>
      <c r="B10" s="40"/>
      <c r="C10" s="40"/>
      <c r="D10" s="44"/>
      <c r="E10" s="3">
        <v>2022</v>
      </c>
      <c r="F10" s="3">
        <v>2023</v>
      </c>
      <c r="G10" s="3">
        <v>2024</v>
      </c>
      <c r="H10" s="3">
        <v>2025</v>
      </c>
      <c r="I10" s="3">
        <v>2026</v>
      </c>
      <c r="J10" s="3">
        <v>2027</v>
      </c>
      <c r="K10" s="44"/>
      <c r="L10" s="3">
        <v>2022</v>
      </c>
      <c r="M10" s="3">
        <v>2023</v>
      </c>
      <c r="N10" s="3">
        <v>2024</v>
      </c>
      <c r="O10" s="3">
        <v>2025</v>
      </c>
      <c r="P10" s="3">
        <v>2026</v>
      </c>
      <c r="Q10" s="3">
        <v>2027</v>
      </c>
      <c r="R10" s="44"/>
      <c r="S10" s="3">
        <v>2022</v>
      </c>
      <c r="T10" s="3">
        <v>2023</v>
      </c>
      <c r="U10" s="44"/>
      <c r="V10" s="3">
        <v>2022</v>
      </c>
      <c r="W10" s="3">
        <v>2023</v>
      </c>
      <c r="X10" s="3">
        <v>2024</v>
      </c>
      <c r="Y10" s="3">
        <v>2025</v>
      </c>
      <c r="Z10" s="3">
        <v>2026</v>
      </c>
      <c r="AA10" s="3">
        <v>2027</v>
      </c>
    </row>
    <row r="11" spans="1:27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</row>
    <row r="12" spans="1:27" ht="30.75" customHeight="1">
      <c r="A12" s="5"/>
      <c r="B12" s="48" t="s">
        <v>34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7" ht="85.5" customHeight="1">
      <c r="A13" s="6" t="s">
        <v>9</v>
      </c>
      <c r="B13" s="7" t="s">
        <v>10</v>
      </c>
      <c r="C13" s="8" t="s">
        <v>50</v>
      </c>
      <c r="D13" s="9">
        <f>E13+F13+G13+H13+I13+J13</f>
        <v>16833.91129</v>
      </c>
      <c r="E13" s="10">
        <f>12492.43954-0.0297</f>
        <v>12492.40984</v>
      </c>
      <c r="F13" s="10">
        <v>1447.16715</v>
      </c>
      <c r="G13" s="10">
        <v>0</v>
      </c>
      <c r="H13" s="10">
        <v>0</v>
      </c>
      <c r="I13" s="10">
        <v>1447.16715</v>
      </c>
      <c r="J13" s="10">
        <v>1447.16715</v>
      </c>
      <c r="K13" s="9">
        <f>L13+M13+N13+O13+P13+Q13</f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9">
        <v>0</v>
      </c>
      <c r="S13" s="10">
        <v>0</v>
      </c>
      <c r="T13" s="10">
        <v>0</v>
      </c>
      <c r="U13" s="9">
        <f>D13+K13</f>
        <v>16833.91129</v>
      </c>
      <c r="V13" s="10">
        <f aca="true" t="shared" si="0" ref="V13:AA13">E13+L13</f>
        <v>12492.40984</v>
      </c>
      <c r="W13" s="10">
        <f t="shared" si="0"/>
        <v>1447.16715</v>
      </c>
      <c r="X13" s="10">
        <f t="shared" si="0"/>
        <v>0</v>
      </c>
      <c r="Y13" s="10">
        <f t="shared" si="0"/>
        <v>0</v>
      </c>
      <c r="Z13" s="10">
        <f t="shared" si="0"/>
        <v>1447.16715</v>
      </c>
      <c r="AA13" s="10">
        <f t="shared" si="0"/>
        <v>1447.16715</v>
      </c>
    </row>
    <row r="14" spans="1:27" ht="84.75" customHeight="1">
      <c r="A14" s="6" t="s">
        <v>11</v>
      </c>
      <c r="B14" s="7" t="s">
        <v>12</v>
      </c>
      <c r="C14" s="8" t="s">
        <v>49</v>
      </c>
      <c r="D14" s="9">
        <f>E14+F14+G14+H14+I14+J14</f>
        <v>64887.462600000006</v>
      </c>
      <c r="E14" s="11">
        <v>24988.918</v>
      </c>
      <c r="F14" s="11">
        <f>13977.05008-2032.60564</f>
        <v>11944.444440000001</v>
      </c>
      <c r="G14" s="11">
        <v>0</v>
      </c>
      <c r="H14" s="11">
        <v>0</v>
      </c>
      <c r="I14" s="11">
        <v>13977.05008</v>
      </c>
      <c r="J14" s="11">
        <v>13977.05008</v>
      </c>
      <c r="K14" s="9">
        <f>L14+M14+N14+O14+P14+Q14</f>
        <v>487432.78795</v>
      </c>
      <c r="L14" s="10">
        <v>147932.78795</v>
      </c>
      <c r="M14" s="10">
        <v>107500</v>
      </c>
      <c r="N14" s="10">
        <f>116000</f>
        <v>116000</v>
      </c>
      <c r="O14" s="10">
        <v>116000</v>
      </c>
      <c r="P14" s="10">
        <v>0</v>
      </c>
      <c r="Q14" s="10">
        <v>0</v>
      </c>
      <c r="R14" s="9">
        <f>S14+T14</f>
        <v>100000</v>
      </c>
      <c r="S14" s="10">
        <v>50000</v>
      </c>
      <c r="T14" s="10">
        <v>50000</v>
      </c>
      <c r="U14" s="9">
        <f>D14+K14+R14</f>
        <v>652320.25055</v>
      </c>
      <c r="V14" s="10">
        <f>E14+L14+S14</f>
        <v>222921.70595</v>
      </c>
      <c r="W14" s="10">
        <f>F14+M14+T14</f>
        <v>169444.44444</v>
      </c>
      <c r="X14" s="10">
        <f>G14+N14</f>
        <v>116000</v>
      </c>
      <c r="Y14" s="10">
        <f>H14+O14</f>
        <v>116000</v>
      </c>
      <c r="Z14" s="10">
        <f aca="true" t="shared" si="1" ref="X14:AA16">I14+P14</f>
        <v>13977.05008</v>
      </c>
      <c r="AA14" s="10">
        <f t="shared" si="1"/>
        <v>13977.05008</v>
      </c>
    </row>
    <row r="15" spans="1:27" ht="120.75" customHeight="1">
      <c r="A15" s="6" t="s">
        <v>13</v>
      </c>
      <c r="B15" s="7" t="s">
        <v>41</v>
      </c>
      <c r="C15" s="8" t="s">
        <v>49</v>
      </c>
      <c r="D15" s="12">
        <f>E15+F15+G15+H15+I15+J15</f>
        <v>1846.8514299999997</v>
      </c>
      <c r="E15" s="11">
        <f>1316.5484</f>
        <v>1316.5484</v>
      </c>
      <c r="F15" s="11">
        <v>126.26263</v>
      </c>
      <c r="G15" s="11">
        <f>101.0101</f>
        <v>101.0101</v>
      </c>
      <c r="H15" s="11">
        <f>101.0101</f>
        <v>101.0101</v>
      </c>
      <c r="I15" s="11">
        <f>101.0101</f>
        <v>101.0101</v>
      </c>
      <c r="J15" s="11">
        <f>101.0101</f>
        <v>101.0101</v>
      </c>
      <c r="K15" s="9">
        <f>L15+M15+N15+O15+P15+Q15</f>
        <v>47500</v>
      </c>
      <c r="L15" s="11">
        <v>10000</v>
      </c>
      <c r="M15" s="11">
        <v>12500</v>
      </c>
      <c r="N15" s="11">
        <v>10000</v>
      </c>
      <c r="O15" s="11">
        <v>15000</v>
      </c>
      <c r="P15" s="11">
        <v>0</v>
      </c>
      <c r="Q15" s="11">
        <v>0</v>
      </c>
      <c r="R15" s="12">
        <v>0</v>
      </c>
      <c r="S15" s="11">
        <v>0</v>
      </c>
      <c r="T15" s="11">
        <v>0</v>
      </c>
      <c r="U15" s="9">
        <f aca="true" t="shared" si="2" ref="U15:W16">D15+K15</f>
        <v>49346.85143</v>
      </c>
      <c r="V15" s="10">
        <f t="shared" si="2"/>
        <v>11316.5484</v>
      </c>
      <c r="W15" s="10">
        <f t="shared" si="2"/>
        <v>12626.26263</v>
      </c>
      <c r="X15" s="10">
        <f t="shared" si="1"/>
        <v>10101.0101</v>
      </c>
      <c r="Y15" s="10">
        <f>H15+O15</f>
        <v>15101.0101</v>
      </c>
      <c r="Z15" s="10">
        <f t="shared" si="1"/>
        <v>101.0101</v>
      </c>
      <c r="AA15" s="10">
        <f t="shared" si="1"/>
        <v>101.0101</v>
      </c>
    </row>
    <row r="16" spans="1:27" ht="76.5" customHeight="1">
      <c r="A16" s="6" t="s">
        <v>14</v>
      </c>
      <c r="B16" s="7" t="s">
        <v>15</v>
      </c>
      <c r="C16" s="8" t="s">
        <v>42</v>
      </c>
      <c r="D16" s="12">
        <f>E16+F16+G16+H16+I16+J16</f>
        <v>34772.95470000001</v>
      </c>
      <c r="E16" s="10">
        <v>5585.24206</v>
      </c>
      <c r="F16" s="10">
        <v>4766.66</v>
      </c>
      <c r="G16" s="10">
        <v>6105.26316</v>
      </c>
      <c r="H16" s="10">
        <v>6105.26316</v>
      </c>
      <c r="I16" s="10">
        <v>6105.26316</v>
      </c>
      <c r="J16" s="10">
        <v>6105.26316</v>
      </c>
      <c r="K16" s="9">
        <f>L16+M16+N16+O16+P16+Q16</f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9">
        <v>0</v>
      </c>
      <c r="S16" s="10">
        <v>0</v>
      </c>
      <c r="T16" s="10">
        <v>0</v>
      </c>
      <c r="U16" s="9">
        <f t="shared" si="2"/>
        <v>34772.95470000001</v>
      </c>
      <c r="V16" s="10">
        <f t="shared" si="2"/>
        <v>5585.24206</v>
      </c>
      <c r="W16" s="10">
        <f t="shared" si="2"/>
        <v>4766.66</v>
      </c>
      <c r="X16" s="10">
        <f t="shared" si="1"/>
        <v>6105.26316</v>
      </c>
      <c r="Y16" s="10">
        <f>H16+O16</f>
        <v>6105.26316</v>
      </c>
      <c r="Z16" s="10">
        <f t="shared" si="1"/>
        <v>6105.26316</v>
      </c>
      <c r="AA16" s="10">
        <f t="shared" si="1"/>
        <v>6105.26316</v>
      </c>
    </row>
    <row r="17" spans="1:27" ht="95.25" customHeight="1">
      <c r="A17" s="45" t="s">
        <v>6</v>
      </c>
      <c r="B17" s="45"/>
      <c r="C17" s="45"/>
      <c r="D17" s="9">
        <f>E17+F17+G17+H17+I17+J17</f>
        <v>118341.18001999999</v>
      </c>
      <c r="E17" s="9">
        <f>E13+E14+E15+E16</f>
        <v>44383.118299999995</v>
      </c>
      <c r="F17" s="9">
        <f aca="true" t="shared" si="3" ref="F17:K17">F13+F14+F15+F16</f>
        <v>18284.53422</v>
      </c>
      <c r="G17" s="9">
        <f t="shared" si="3"/>
        <v>6206.273260000001</v>
      </c>
      <c r="H17" s="9">
        <f>H13+H14+H15+H16</f>
        <v>6206.273260000001</v>
      </c>
      <c r="I17" s="9">
        <f>I13+I14+I15+I16</f>
        <v>21630.49049</v>
      </c>
      <c r="J17" s="9">
        <f>J13+J14+J15+J16</f>
        <v>21630.49049</v>
      </c>
      <c r="K17" s="9">
        <f t="shared" si="3"/>
        <v>534932.78795</v>
      </c>
      <c r="L17" s="9">
        <f>L13+L14+L15+L16</f>
        <v>157932.78795</v>
      </c>
      <c r="M17" s="9">
        <f aca="true" t="shared" si="4" ref="M17:T17">M13+M14+M15+M16</f>
        <v>120000</v>
      </c>
      <c r="N17" s="9">
        <f t="shared" si="4"/>
        <v>126000</v>
      </c>
      <c r="O17" s="9">
        <f t="shared" si="4"/>
        <v>131000</v>
      </c>
      <c r="P17" s="9">
        <f t="shared" si="4"/>
        <v>0</v>
      </c>
      <c r="Q17" s="9">
        <f t="shared" si="4"/>
        <v>0</v>
      </c>
      <c r="R17" s="9">
        <f t="shared" si="4"/>
        <v>100000</v>
      </c>
      <c r="S17" s="9">
        <f>S13+S14+S15+S16</f>
        <v>50000</v>
      </c>
      <c r="T17" s="9">
        <f t="shared" si="4"/>
        <v>50000</v>
      </c>
      <c r="U17" s="9">
        <f>D17+K17+R17</f>
        <v>753273.96797</v>
      </c>
      <c r="V17" s="10">
        <f>E17+L17+S17</f>
        <v>252315.90625</v>
      </c>
      <c r="W17" s="10">
        <f>F17+M17+T17</f>
        <v>188284.53422</v>
      </c>
      <c r="X17" s="10">
        <f>G17+N17</f>
        <v>132206.27326</v>
      </c>
      <c r="Y17" s="10">
        <f>H17+O17</f>
        <v>137206.27326</v>
      </c>
      <c r="Z17" s="10">
        <f>I17+P17</f>
        <v>21630.49049</v>
      </c>
      <c r="AA17" s="10">
        <f>J17+Q17</f>
        <v>21630.49049</v>
      </c>
    </row>
    <row r="18" spans="1:27" ht="18.75" customHeight="1">
      <c r="A18" s="17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/>
      <c r="W18" s="19"/>
      <c r="X18" s="19"/>
      <c r="Y18" s="19"/>
      <c r="Z18" s="19"/>
      <c r="AA18" s="19"/>
    </row>
    <row r="19" spans="1:27" ht="23.25" customHeight="1">
      <c r="A19" s="43" t="s">
        <v>58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ht="104.25" customHeight="1">
      <c r="A20" s="6" t="s">
        <v>16</v>
      </c>
      <c r="B20" s="7" t="s">
        <v>17</v>
      </c>
      <c r="C20" s="8" t="s">
        <v>48</v>
      </c>
      <c r="D20" s="9">
        <f>E20+F20+G20+H20+I20+J20</f>
        <v>14323.359410000001</v>
      </c>
      <c r="E20" s="10">
        <f>230.33638-105.37697</f>
        <v>124.95940999999999</v>
      </c>
      <c r="F20" s="10">
        <v>4732.8</v>
      </c>
      <c r="G20" s="10">
        <v>0</v>
      </c>
      <c r="H20" s="10">
        <v>0</v>
      </c>
      <c r="I20" s="10">
        <v>4732.8</v>
      </c>
      <c r="J20" s="10">
        <v>4732.8</v>
      </c>
      <c r="K20" s="12">
        <f>L20+M20+N20+O20+P20+Q20</f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3">
        <f aca="true" t="shared" si="5" ref="U20:AA20">D20+K20</f>
        <v>14323.359410000001</v>
      </c>
      <c r="V20" s="14">
        <f t="shared" si="5"/>
        <v>124.95940999999999</v>
      </c>
      <c r="W20" s="14">
        <f t="shared" si="5"/>
        <v>4732.8</v>
      </c>
      <c r="X20" s="14">
        <f t="shared" si="5"/>
        <v>0</v>
      </c>
      <c r="Y20" s="14">
        <f t="shared" si="5"/>
        <v>0</v>
      </c>
      <c r="Z20" s="14">
        <f t="shared" si="5"/>
        <v>4732.8</v>
      </c>
      <c r="AA20" s="14">
        <f t="shared" si="5"/>
        <v>4732.8</v>
      </c>
    </row>
    <row r="21" spans="1:27" ht="93" customHeight="1">
      <c r="A21" s="41" t="s">
        <v>6</v>
      </c>
      <c r="B21" s="42"/>
      <c r="C21" s="42"/>
      <c r="D21" s="13">
        <f>E21+F21+G21+H21+I21+J21</f>
        <v>14323.359410000001</v>
      </c>
      <c r="E21" s="13">
        <f aca="true" t="shared" si="6" ref="E21:J21">E20</f>
        <v>124.95940999999999</v>
      </c>
      <c r="F21" s="13">
        <f t="shared" si="6"/>
        <v>4732.8</v>
      </c>
      <c r="G21" s="13">
        <f t="shared" si="6"/>
        <v>0</v>
      </c>
      <c r="H21" s="13">
        <f t="shared" si="6"/>
        <v>0</v>
      </c>
      <c r="I21" s="13">
        <f t="shared" si="6"/>
        <v>4732.8</v>
      </c>
      <c r="J21" s="13">
        <f t="shared" si="6"/>
        <v>4732.8</v>
      </c>
      <c r="K21" s="12">
        <f>L21+M21+N21+O21+P21+Q21</f>
        <v>0</v>
      </c>
      <c r="L21" s="12">
        <f aca="true" t="shared" si="7" ref="L21:Q21">L20</f>
        <v>0</v>
      </c>
      <c r="M21" s="12">
        <f t="shared" si="7"/>
        <v>0</v>
      </c>
      <c r="N21" s="12">
        <f t="shared" si="7"/>
        <v>0</v>
      </c>
      <c r="O21" s="12">
        <f t="shared" si="7"/>
        <v>0</v>
      </c>
      <c r="P21" s="12">
        <f t="shared" si="7"/>
        <v>0</v>
      </c>
      <c r="Q21" s="12">
        <f t="shared" si="7"/>
        <v>0</v>
      </c>
      <c r="R21" s="12">
        <v>0</v>
      </c>
      <c r="S21" s="12">
        <v>0</v>
      </c>
      <c r="T21" s="12">
        <v>0</v>
      </c>
      <c r="U21" s="13">
        <f>D21+K21</f>
        <v>14323.359410000001</v>
      </c>
      <c r="V21" s="14">
        <f aca="true" t="shared" si="8" ref="V21:AA21">V20</f>
        <v>124.95940999999999</v>
      </c>
      <c r="W21" s="14">
        <f t="shared" si="8"/>
        <v>4732.8</v>
      </c>
      <c r="X21" s="14">
        <f t="shared" si="8"/>
        <v>0</v>
      </c>
      <c r="Y21" s="14">
        <f t="shared" si="8"/>
        <v>0</v>
      </c>
      <c r="Z21" s="14">
        <f t="shared" si="8"/>
        <v>4732.8</v>
      </c>
      <c r="AA21" s="14">
        <f t="shared" si="8"/>
        <v>4732.8</v>
      </c>
    </row>
    <row r="22" spans="1:27" ht="16.5" customHeight="1">
      <c r="A22" s="20"/>
      <c r="B22" s="16"/>
      <c r="C22" s="16"/>
      <c r="D22" s="21"/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1"/>
      <c r="V22" s="23"/>
      <c r="W22" s="23"/>
      <c r="X22" s="23"/>
      <c r="Y22" s="23"/>
      <c r="Z22" s="23"/>
      <c r="AA22" s="23"/>
    </row>
    <row r="23" spans="1:27" ht="30.75" customHeight="1">
      <c r="A23" s="39" t="s">
        <v>35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6"/>
      <c r="AA23" s="16"/>
    </row>
    <row r="24" spans="1:27" ht="99" customHeight="1">
      <c r="A24" s="6" t="s">
        <v>18</v>
      </c>
      <c r="B24" s="7" t="s">
        <v>19</v>
      </c>
      <c r="C24" s="7" t="s">
        <v>20</v>
      </c>
      <c r="D24" s="9">
        <f aca="true" t="shared" si="9" ref="D24:D30">E24+F24+G24+H24+I24+J24</f>
        <v>115649.58825</v>
      </c>
      <c r="E24" s="10">
        <f>29356.118-98.91835</f>
        <v>29257.19965</v>
      </c>
      <c r="F24" s="10">
        <v>11500</v>
      </c>
      <c r="G24" s="10">
        <v>15382.8868</v>
      </c>
      <c r="H24" s="10">
        <v>19836.5006</v>
      </c>
      <c r="I24" s="10">
        <v>19836.5006</v>
      </c>
      <c r="J24" s="10">
        <v>19836.5006</v>
      </c>
      <c r="K24" s="9">
        <f aca="true" t="shared" si="10" ref="K24:K30">L24+M24+N24+O24+P24+Q24</f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v>0</v>
      </c>
      <c r="S24" s="10">
        <v>0</v>
      </c>
      <c r="T24" s="10">
        <v>0</v>
      </c>
      <c r="U24" s="9">
        <f aca="true" t="shared" si="11" ref="U24:AA26">D24+K24</f>
        <v>115649.58825</v>
      </c>
      <c r="V24" s="10">
        <f t="shared" si="11"/>
        <v>29257.19965</v>
      </c>
      <c r="W24" s="10">
        <f t="shared" si="11"/>
        <v>11500</v>
      </c>
      <c r="X24" s="10">
        <f t="shared" si="11"/>
        <v>15382.8868</v>
      </c>
      <c r="Y24" s="10">
        <f t="shared" si="11"/>
        <v>19836.5006</v>
      </c>
      <c r="Z24" s="10">
        <f t="shared" si="11"/>
        <v>19836.5006</v>
      </c>
      <c r="AA24" s="10">
        <f t="shared" si="11"/>
        <v>19836.5006</v>
      </c>
    </row>
    <row r="25" spans="1:27" ht="112.5" customHeight="1">
      <c r="A25" s="6" t="s">
        <v>21</v>
      </c>
      <c r="B25" s="7" t="s">
        <v>37</v>
      </c>
      <c r="C25" s="7" t="s">
        <v>22</v>
      </c>
      <c r="D25" s="13">
        <f t="shared" si="9"/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9">
        <f t="shared" si="10"/>
        <v>1535.1070000000002</v>
      </c>
      <c r="L25" s="11">
        <f>866.407</f>
        <v>866.407</v>
      </c>
      <c r="M25" s="11">
        <v>222.9</v>
      </c>
      <c r="N25" s="11">
        <v>222.9</v>
      </c>
      <c r="O25" s="11">
        <v>222.9</v>
      </c>
      <c r="P25" s="11">
        <v>0</v>
      </c>
      <c r="Q25" s="11">
        <v>0</v>
      </c>
      <c r="R25" s="12">
        <v>0</v>
      </c>
      <c r="S25" s="11">
        <v>0</v>
      </c>
      <c r="T25" s="11">
        <v>0</v>
      </c>
      <c r="U25" s="9">
        <f t="shared" si="11"/>
        <v>1535.1070000000002</v>
      </c>
      <c r="V25" s="10">
        <f t="shared" si="11"/>
        <v>866.407</v>
      </c>
      <c r="W25" s="10">
        <f t="shared" si="11"/>
        <v>222.9</v>
      </c>
      <c r="X25" s="10">
        <f t="shared" si="11"/>
        <v>222.9</v>
      </c>
      <c r="Y25" s="10">
        <f t="shared" si="11"/>
        <v>222.9</v>
      </c>
      <c r="Z25" s="10">
        <f t="shared" si="11"/>
        <v>0</v>
      </c>
      <c r="AA25" s="10">
        <f t="shared" si="11"/>
        <v>0</v>
      </c>
    </row>
    <row r="26" spans="1:27" ht="126">
      <c r="A26" s="6" t="s">
        <v>23</v>
      </c>
      <c r="B26" s="7" t="s">
        <v>43</v>
      </c>
      <c r="C26" s="7" t="s">
        <v>22</v>
      </c>
      <c r="D26" s="13">
        <f t="shared" si="9"/>
        <v>8.14284</v>
      </c>
      <c r="E26" s="11">
        <v>1.19464</v>
      </c>
      <c r="F26" s="11">
        <v>0.32484</v>
      </c>
      <c r="G26" s="11">
        <v>1.65584</v>
      </c>
      <c r="H26" s="11">
        <v>1.65584</v>
      </c>
      <c r="I26" s="11">
        <v>1.65584</v>
      </c>
      <c r="J26" s="11">
        <v>1.65584</v>
      </c>
      <c r="K26" s="9">
        <f t="shared" si="10"/>
        <v>1315.0503600000002</v>
      </c>
      <c r="L26" s="11">
        <v>28.67136</v>
      </c>
      <c r="M26" s="11">
        <v>29.236</v>
      </c>
      <c r="N26" s="11">
        <v>175.415</v>
      </c>
      <c r="O26" s="11">
        <v>1081.728</v>
      </c>
      <c r="P26" s="11">
        <v>0</v>
      </c>
      <c r="Q26" s="11">
        <v>0</v>
      </c>
      <c r="R26" s="12">
        <v>0</v>
      </c>
      <c r="S26" s="11">
        <v>0</v>
      </c>
      <c r="T26" s="11">
        <v>0</v>
      </c>
      <c r="U26" s="9">
        <f t="shared" si="11"/>
        <v>1323.1932000000002</v>
      </c>
      <c r="V26" s="10">
        <f t="shared" si="11"/>
        <v>29.866</v>
      </c>
      <c r="W26" s="10">
        <f t="shared" si="11"/>
        <v>29.56084</v>
      </c>
      <c r="X26" s="10">
        <f t="shared" si="11"/>
        <v>177.07084</v>
      </c>
      <c r="Y26" s="10">
        <f t="shared" si="11"/>
        <v>1083.38384</v>
      </c>
      <c r="Z26" s="10">
        <f t="shared" si="11"/>
        <v>1.65584</v>
      </c>
      <c r="AA26" s="10">
        <f t="shared" si="11"/>
        <v>1.65584</v>
      </c>
    </row>
    <row r="27" spans="1:27" ht="92.25" customHeight="1">
      <c r="A27" s="6" t="s">
        <v>24</v>
      </c>
      <c r="B27" s="7" t="s">
        <v>25</v>
      </c>
      <c r="C27" s="7" t="s">
        <v>20</v>
      </c>
      <c r="D27" s="13">
        <f t="shared" si="9"/>
        <v>4396.830279999999</v>
      </c>
      <c r="E27" s="10">
        <f>2859.65552-0.66193</f>
        <v>2858.9935899999996</v>
      </c>
      <c r="F27" s="10">
        <v>512.61223</v>
      </c>
      <c r="G27" s="10">
        <v>0</v>
      </c>
      <c r="H27" s="10">
        <v>0</v>
      </c>
      <c r="I27" s="10">
        <v>512.61223</v>
      </c>
      <c r="J27" s="10">
        <v>512.61223</v>
      </c>
      <c r="K27" s="9">
        <f t="shared" si="10"/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9">
        <v>0</v>
      </c>
      <c r="S27" s="10">
        <v>0</v>
      </c>
      <c r="T27" s="10">
        <v>0</v>
      </c>
      <c r="U27" s="9">
        <f>D27+L27</f>
        <v>4396.830279999999</v>
      </c>
      <c r="V27" s="10">
        <f>E27+M27</f>
        <v>2858.9935899999996</v>
      </c>
      <c r="W27" s="10">
        <f aca="true" t="shared" si="12" ref="W27:AA31">F27+M27</f>
        <v>512.61223</v>
      </c>
      <c r="X27" s="10">
        <f t="shared" si="12"/>
        <v>0</v>
      </c>
      <c r="Y27" s="10">
        <f t="shared" si="12"/>
        <v>0</v>
      </c>
      <c r="Z27" s="10">
        <f t="shared" si="12"/>
        <v>512.61223</v>
      </c>
      <c r="AA27" s="10">
        <f t="shared" si="12"/>
        <v>512.61223</v>
      </c>
    </row>
    <row r="28" spans="1:27" ht="85.5" customHeight="1">
      <c r="A28" s="24" t="s">
        <v>52</v>
      </c>
      <c r="B28" s="25" t="s">
        <v>53</v>
      </c>
      <c r="C28" s="7" t="s">
        <v>22</v>
      </c>
      <c r="D28" s="13">
        <f t="shared" si="9"/>
        <v>6299.474</v>
      </c>
      <c r="E28" s="10">
        <v>33</v>
      </c>
      <c r="F28" s="10">
        <v>6266.474</v>
      </c>
      <c r="G28" s="10">
        <v>0</v>
      </c>
      <c r="H28" s="10">
        <v>0</v>
      </c>
      <c r="I28" s="10">
        <v>0</v>
      </c>
      <c r="J28" s="10">
        <v>0</v>
      </c>
      <c r="K28" s="9">
        <f t="shared" si="10"/>
        <v>31130.1</v>
      </c>
      <c r="L28" s="10">
        <v>0</v>
      </c>
      <c r="M28" s="10">
        <v>31130.1</v>
      </c>
      <c r="N28" s="10">
        <v>0</v>
      </c>
      <c r="O28" s="10">
        <v>0</v>
      </c>
      <c r="P28" s="10">
        <v>0</v>
      </c>
      <c r="Q28" s="10">
        <v>0</v>
      </c>
      <c r="R28" s="9">
        <v>0</v>
      </c>
      <c r="S28" s="10">
        <v>0</v>
      </c>
      <c r="T28" s="10">
        <v>0</v>
      </c>
      <c r="U28" s="9">
        <f>D28+K28</f>
        <v>37429.574</v>
      </c>
      <c r="V28" s="10">
        <f>E28+L28</f>
        <v>33</v>
      </c>
      <c r="W28" s="10">
        <f t="shared" si="12"/>
        <v>37396.574</v>
      </c>
      <c r="X28" s="10">
        <f t="shared" si="12"/>
        <v>0</v>
      </c>
      <c r="Y28" s="10">
        <f t="shared" si="12"/>
        <v>0</v>
      </c>
      <c r="Z28" s="10">
        <f t="shared" si="12"/>
        <v>0</v>
      </c>
      <c r="AA28" s="10">
        <f t="shared" si="12"/>
        <v>0</v>
      </c>
    </row>
    <row r="29" spans="1:27" ht="171" customHeight="1">
      <c r="A29" s="24" t="s">
        <v>54</v>
      </c>
      <c r="B29" s="29" t="s">
        <v>60</v>
      </c>
      <c r="C29" s="7" t="s">
        <v>56</v>
      </c>
      <c r="D29" s="13">
        <f t="shared" si="9"/>
        <v>599.999</v>
      </c>
      <c r="E29" s="10">
        <f>600-0.001</f>
        <v>599.999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9">
        <f t="shared" si="10"/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9">
        <f>S29</f>
        <v>0</v>
      </c>
      <c r="S29" s="10">
        <v>0</v>
      </c>
      <c r="T29" s="10">
        <v>0</v>
      </c>
      <c r="U29" s="9">
        <f>D29+K29</f>
        <v>599.999</v>
      </c>
      <c r="V29" s="10">
        <f>E29</f>
        <v>599.999</v>
      </c>
      <c r="W29" s="10">
        <f t="shared" si="12"/>
        <v>0</v>
      </c>
      <c r="X29" s="10">
        <f t="shared" si="12"/>
        <v>0</v>
      </c>
      <c r="Y29" s="10">
        <f t="shared" si="12"/>
        <v>0</v>
      </c>
      <c r="Z29" s="10">
        <f t="shared" si="12"/>
        <v>0</v>
      </c>
      <c r="AA29" s="10">
        <f t="shared" si="12"/>
        <v>0</v>
      </c>
    </row>
    <row r="30" spans="1:27" ht="112.5" customHeight="1">
      <c r="A30" s="24" t="s">
        <v>57</v>
      </c>
      <c r="B30" s="28" t="s">
        <v>61</v>
      </c>
      <c r="C30" s="7" t="s">
        <v>59</v>
      </c>
      <c r="D30" s="13">
        <f t="shared" si="9"/>
        <v>599.999</v>
      </c>
      <c r="E30" s="10">
        <f>600-0.001</f>
        <v>599.999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9">
        <f t="shared" si="10"/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9">
        <f>S30</f>
        <v>0</v>
      </c>
      <c r="S30" s="10">
        <v>0</v>
      </c>
      <c r="T30" s="10">
        <v>0</v>
      </c>
      <c r="U30" s="9">
        <f>D30+K30</f>
        <v>599.999</v>
      </c>
      <c r="V30" s="10">
        <f>E30</f>
        <v>599.999</v>
      </c>
      <c r="W30" s="10">
        <f t="shared" si="12"/>
        <v>0</v>
      </c>
      <c r="X30" s="10">
        <f t="shared" si="12"/>
        <v>0</v>
      </c>
      <c r="Y30" s="10">
        <f t="shared" si="12"/>
        <v>0</v>
      </c>
      <c r="Z30" s="10">
        <f t="shared" si="12"/>
        <v>0</v>
      </c>
      <c r="AA30" s="10">
        <f t="shared" si="12"/>
        <v>0</v>
      </c>
    </row>
    <row r="31" spans="1:27" ht="98.25" customHeight="1">
      <c r="A31" s="45" t="s">
        <v>6</v>
      </c>
      <c r="B31" s="45"/>
      <c r="C31" s="45"/>
      <c r="D31" s="9">
        <f>E31+F31+G31+H31+I31+J31</f>
        <v>127554.03336999999</v>
      </c>
      <c r="E31" s="9">
        <f aca="true" t="shared" si="13" ref="E31:J31">E24+E25+E26+E27+E28+E29+E30</f>
        <v>33350.38588</v>
      </c>
      <c r="F31" s="9">
        <f t="shared" si="13"/>
        <v>18279.411070000002</v>
      </c>
      <c r="G31" s="9">
        <f t="shared" si="13"/>
        <v>15384.54264</v>
      </c>
      <c r="H31" s="9">
        <f t="shared" si="13"/>
        <v>19838.15644</v>
      </c>
      <c r="I31" s="9">
        <f t="shared" si="13"/>
        <v>20350.768669999998</v>
      </c>
      <c r="J31" s="9">
        <f t="shared" si="13"/>
        <v>20350.768669999998</v>
      </c>
      <c r="K31" s="9">
        <f>L31+M31+N31+O31+P31+Q31</f>
        <v>33980.257359999996</v>
      </c>
      <c r="L31" s="9">
        <f aca="true" t="shared" si="14" ref="L31:Q31">L24+L25+L26+L27+L28+L29+L30</f>
        <v>895.0783600000001</v>
      </c>
      <c r="M31" s="9">
        <f t="shared" si="14"/>
        <v>31382.235999999997</v>
      </c>
      <c r="N31" s="9">
        <f t="shared" si="14"/>
        <v>398.315</v>
      </c>
      <c r="O31" s="9">
        <f t="shared" si="14"/>
        <v>1304.6280000000002</v>
      </c>
      <c r="P31" s="9">
        <f t="shared" si="14"/>
        <v>0</v>
      </c>
      <c r="Q31" s="9">
        <f t="shared" si="14"/>
        <v>0</v>
      </c>
      <c r="R31" s="9">
        <f>R24+R25+R26+R27+R28</f>
        <v>0</v>
      </c>
      <c r="S31" s="9">
        <f>S24+S25+S26+S27</f>
        <v>0</v>
      </c>
      <c r="T31" s="9">
        <f>T24+T25+T26+T27</f>
        <v>0</v>
      </c>
      <c r="U31" s="9">
        <f>D31+K31+R31</f>
        <v>161534.29072999998</v>
      </c>
      <c r="V31" s="9">
        <f>E31+L31+S31</f>
        <v>34245.46424</v>
      </c>
      <c r="W31" s="9">
        <f>F31+M31</f>
        <v>49661.64707</v>
      </c>
      <c r="X31" s="9">
        <f t="shared" si="12"/>
        <v>15782.85764</v>
      </c>
      <c r="Y31" s="9">
        <f t="shared" si="12"/>
        <v>21142.78444</v>
      </c>
      <c r="Z31" s="9">
        <f t="shared" si="12"/>
        <v>20350.768669999998</v>
      </c>
      <c r="AA31" s="9">
        <f t="shared" si="12"/>
        <v>20350.768669999998</v>
      </c>
    </row>
    <row r="32" spans="1:27" ht="12.75" customHeight="1">
      <c r="A32" s="17"/>
      <c r="B32" s="17"/>
      <c r="C32" s="17"/>
      <c r="D32" s="21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33.75" customHeight="1">
      <c r="A33" s="49" t="s">
        <v>44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ht="84" customHeight="1">
      <c r="A34" s="59" t="s">
        <v>26</v>
      </c>
      <c r="B34" s="57" t="s">
        <v>27</v>
      </c>
      <c r="C34" s="8" t="s">
        <v>31</v>
      </c>
      <c r="D34" s="9">
        <f aca="true" t="shared" si="15" ref="D34:D39">E34+F34+G34+H34+I34+J34</f>
        <v>431039.5792300001</v>
      </c>
      <c r="E34" s="10">
        <f>94845.1891+545.9326</f>
        <v>95391.1217</v>
      </c>
      <c r="F34" s="10">
        <v>70944.73565</v>
      </c>
      <c r="G34" s="10">
        <v>66175.93047</v>
      </c>
      <c r="H34" s="10">
        <v>66175.93047</v>
      </c>
      <c r="I34" s="10">
        <v>66175.93047</v>
      </c>
      <c r="J34" s="10">
        <v>66175.93047</v>
      </c>
      <c r="K34" s="9">
        <v>15000</v>
      </c>
      <c r="L34" s="10">
        <f>16821.55505</f>
        <v>16821.55505</v>
      </c>
      <c r="M34" s="10">
        <v>13000</v>
      </c>
      <c r="N34" s="10">
        <v>0</v>
      </c>
      <c r="O34" s="10">
        <v>0</v>
      </c>
      <c r="P34" s="10">
        <v>0</v>
      </c>
      <c r="Q34" s="10">
        <v>0</v>
      </c>
      <c r="R34" s="9">
        <v>0</v>
      </c>
      <c r="S34" s="10">
        <v>0</v>
      </c>
      <c r="T34" s="10">
        <v>0</v>
      </c>
      <c r="U34" s="9">
        <f aca="true" t="shared" si="16" ref="U34:AA38">D34+K34</f>
        <v>446039.5792300001</v>
      </c>
      <c r="V34" s="10">
        <f t="shared" si="16"/>
        <v>112212.67675</v>
      </c>
      <c r="W34" s="10">
        <f t="shared" si="16"/>
        <v>83944.73565</v>
      </c>
      <c r="X34" s="10">
        <f t="shared" si="16"/>
        <v>66175.93047</v>
      </c>
      <c r="Y34" s="10">
        <f t="shared" si="16"/>
        <v>66175.93047</v>
      </c>
      <c r="Z34" s="10">
        <f t="shared" si="16"/>
        <v>66175.93047</v>
      </c>
      <c r="AA34" s="10">
        <f t="shared" si="16"/>
        <v>66175.93047</v>
      </c>
    </row>
    <row r="35" spans="1:27" ht="77.25" customHeight="1">
      <c r="A35" s="59"/>
      <c r="B35" s="58"/>
      <c r="C35" s="8" t="s">
        <v>32</v>
      </c>
      <c r="D35" s="9">
        <f t="shared" si="15"/>
        <v>18550.95085</v>
      </c>
      <c r="E35" s="10">
        <f>3303.78897-95.64671</f>
        <v>3208.14226</v>
      </c>
      <c r="F35" s="10">
        <v>3652.89363</v>
      </c>
      <c r="G35" s="10">
        <v>2920.22874</v>
      </c>
      <c r="H35" s="10">
        <v>2923.22874</v>
      </c>
      <c r="I35" s="10">
        <v>2923.22874</v>
      </c>
      <c r="J35" s="10">
        <v>2923.22874</v>
      </c>
      <c r="K35" s="9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9">
        <v>0</v>
      </c>
      <c r="S35" s="10">
        <v>0</v>
      </c>
      <c r="T35" s="10">
        <v>0</v>
      </c>
      <c r="U35" s="9">
        <f t="shared" si="16"/>
        <v>18550.95085</v>
      </c>
      <c r="V35" s="10">
        <f t="shared" si="16"/>
        <v>3208.14226</v>
      </c>
      <c r="W35" s="10">
        <f t="shared" si="16"/>
        <v>3652.89363</v>
      </c>
      <c r="X35" s="10">
        <f t="shared" si="16"/>
        <v>2920.22874</v>
      </c>
      <c r="Y35" s="10">
        <f t="shared" si="16"/>
        <v>2923.22874</v>
      </c>
      <c r="Z35" s="10">
        <f t="shared" si="16"/>
        <v>2923.22874</v>
      </c>
      <c r="AA35" s="10">
        <f t="shared" si="16"/>
        <v>2923.22874</v>
      </c>
    </row>
    <row r="36" spans="1:27" ht="81" customHeight="1">
      <c r="A36" s="59"/>
      <c r="B36" s="58"/>
      <c r="C36" s="8" t="s">
        <v>33</v>
      </c>
      <c r="D36" s="9">
        <f t="shared" si="15"/>
        <v>12632.12428</v>
      </c>
      <c r="E36" s="10">
        <f>2449.01748-0.0894</f>
        <v>2448.92808</v>
      </c>
      <c r="F36" s="10">
        <v>2790.77024</v>
      </c>
      <c r="G36" s="10">
        <v>1848.10649</v>
      </c>
      <c r="H36" s="10">
        <v>1848.10649</v>
      </c>
      <c r="I36" s="10">
        <v>1848.10649</v>
      </c>
      <c r="J36" s="10">
        <v>1848.10649</v>
      </c>
      <c r="K36" s="9">
        <v>0</v>
      </c>
      <c r="L36" s="10">
        <f>33</f>
        <v>33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9">
        <v>0</v>
      </c>
      <c r="S36" s="10">
        <v>0</v>
      </c>
      <c r="T36" s="10">
        <v>0</v>
      </c>
      <c r="U36" s="9">
        <f t="shared" si="16"/>
        <v>12632.12428</v>
      </c>
      <c r="V36" s="10">
        <f t="shared" si="16"/>
        <v>2481.92808</v>
      </c>
      <c r="W36" s="10">
        <f t="shared" si="16"/>
        <v>2790.77024</v>
      </c>
      <c r="X36" s="10">
        <f t="shared" si="16"/>
        <v>1848.10649</v>
      </c>
      <c r="Y36" s="10">
        <f t="shared" si="16"/>
        <v>1848.10649</v>
      </c>
      <c r="Z36" s="10">
        <f t="shared" si="16"/>
        <v>1848.10649</v>
      </c>
      <c r="AA36" s="10">
        <f t="shared" si="16"/>
        <v>1848.10649</v>
      </c>
    </row>
    <row r="37" spans="1:27" ht="92.25" customHeight="1">
      <c r="A37" s="59"/>
      <c r="B37" s="58"/>
      <c r="C37" s="8" t="s">
        <v>47</v>
      </c>
      <c r="D37" s="9">
        <f t="shared" si="15"/>
        <v>56117.27449000001</v>
      </c>
      <c r="E37" s="10">
        <f>10458.70757+200.001</f>
        <v>10658.70857</v>
      </c>
      <c r="F37" s="10">
        <v>9917.59736</v>
      </c>
      <c r="G37" s="10">
        <v>8885.24214</v>
      </c>
      <c r="H37" s="10">
        <v>8885.24214</v>
      </c>
      <c r="I37" s="10">
        <v>8885.24214</v>
      </c>
      <c r="J37" s="10">
        <v>8885.24214</v>
      </c>
      <c r="K37" s="9">
        <v>0</v>
      </c>
      <c r="L37" s="10">
        <f>500</f>
        <v>500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9">
        <v>0</v>
      </c>
      <c r="S37" s="10">
        <v>0</v>
      </c>
      <c r="T37" s="10">
        <v>0</v>
      </c>
      <c r="U37" s="9">
        <f t="shared" si="16"/>
        <v>56117.27449000001</v>
      </c>
      <c r="V37" s="10">
        <f t="shared" si="16"/>
        <v>11158.70857</v>
      </c>
      <c r="W37" s="10">
        <f t="shared" si="16"/>
        <v>9917.59736</v>
      </c>
      <c r="X37" s="10">
        <f t="shared" si="16"/>
        <v>8885.24214</v>
      </c>
      <c r="Y37" s="10">
        <f t="shared" si="16"/>
        <v>8885.24214</v>
      </c>
      <c r="Z37" s="10">
        <f t="shared" si="16"/>
        <v>8885.24214</v>
      </c>
      <c r="AA37" s="10">
        <f t="shared" si="16"/>
        <v>8885.24214</v>
      </c>
    </row>
    <row r="38" spans="1:27" ht="89.25" customHeight="1">
      <c r="A38" s="15" t="s">
        <v>39</v>
      </c>
      <c r="B38" s="7" t="s">
        <v>38</v>
      </c>
      <c r="C38" s="8" t="s">
        <v>46</v>
      </c>
      <c r="D38" s="9">
        <f t="shared" si="15"/>
        <v>4234.567730000001</v>
      </c>
      <c r="E38" s="10">
        <v>2734.56773</v>
      </c>
      <c r="F38" s="10">
        <v>1500</v>
      </c>
      <c r="G38" s="10">
        <v>0</v>
      </c>
      <c r="H38" s="10">
        <v>0</v>
      </c>
      <c r="I38" s="10">
        <v>0</v>
      </c>
      <c r="J38" s="10">
        <v>0</v>
      </c>
      <c r="K38" s="9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9">
        <v>0</v>
      </c>
      <c r="S38" s="10">
        <v>0</v>
      </c>
      <c r="T38" s="10">
        <v>0</v>
      </c>
      <c r="U38" s="9">
        <f t="shared" si="16"/>
        <v>4234.567730000001</v>
      </c>
      <c r="V38" s="10">
        <f t="shared" si="16"/>
        <v>2734.56773</v>
      </c>
      <c r="W38" s="10">
        <f t="shared" si="16"/>
        <v>1500</v>
      </c>
      <c r="X38" s="10">
        <f t="shared" si="16"/>
        <v>0</v>
      </c>
      <c r="Y38" s="10">
        <f t="shared" si="16"/>
        <v>0</v>
      </c>
      <c r="Z38" s="10">
        <f t="shared" si="16"/>
        <v>0</v>
      </c>
      <c r="AA38" s="10">
        <f t="shared" si="16"/>
        <v>0</v>
      </c>
    </row>
    <row r="39" spans="1:27" ht="90" customHeight="1">
      <c r="A39" s="45" t="s">
        <v>6</v>
      </c>
      <c r="B39" s="46"/>
      <c r="C39" s="46"/>
      <c r="D39" s="9">
        <f t="shared" si="15"/>
        <v>522574.49658000015</v>
      </c>
      <c r="E39" s="9">
        <f aca="true" t="shared" si="17" ref="E39:J39">E34+E35+E36+E37+E38</f>
        <v>114441.46833999999</v>
      </c>
      <c r="F39" s="9">
        <f t="shared" si="17"/>
        <v>88805.99688</v>
      </c>
      <c r="G39" s="9">
        <f t="shared" si="17"/>
        <v>79829.50784000002</v>
      </c>
      <c r="H39" s="9">
        <f t="shared" si="17"/>
        <v>79832.50784000002</v>
      </c>
      <c r="I39" s="9">
        <f t="shared" si="17"/>
        <v>79832.50784000002</v>
      </c>
      <c r="J39" s="9">
        <f t="shared" si="17"/>
        <v>79832.50784000002</v>
      </c>
      <c r="K39" s="9">
        <f>L39+M39+N39+O39+P39+Q39</f>
        <v>30354.55505</v>
      </c>
      <c r="L39" s="9">
        <f aca="true" t="shared" si="18" ref="L39:S39">L34+L35+L36+L37+L38</f>
        <v>17354.55505</v>
      </c>
      <c r="M39" s="9">
        <f t="shared" si="18"/>
        <v>13000</v>
      </c>
      <c r="N39" s="9">
        <f t="shared" si="18"/>
        <v>0</v>
      </c>
      <c r="O39" s="9">
        <f t="shared" si="18"/>
        <v>0</v>
      </c>
      <c r="P39" s="9">
        <f t="shared" si="18"/>
        <v>0</v>
      </c>
      <c r="Q39" s="9">
        <f t="shared" si="18"/>
        <v>0</v>
      </c>
      <c r="R39" s="9">
        <f t="shared" si="18"/>
        <v>0</v>
      </c>
      <c r="S39" s="9">
        <f t="shared" si="18"/>
        <v>0</v>
      </c>
      <c r="T39" s="9">
        <v>0</v>
      </c>
      <c r="U39" s="9">
        <f>D39+K39+R39</f>
        <v>552929.0516300001</v>
      </c>
      <c r="V39" s="9">
        <f aca="true" t="shared" si="19" ref="V39:AA39">E39+L39</f>
        <v>131796.02339</v>
      </c>
      <c r="W39" s="9">
        <f t="shared" si="19"/>
        <v>101805.99688</v>
      </c>
      <c r="X39" s="9">
        <f t="shared" si="19"/>
        <v>79829.50784000002</v>
      </c>
      <c r="Y39" s="9">
        <f t="shared" si="19"/>
        <v>79832.50784000002</v>
      </c>
      <c r="Z39" s="9">
        <f t="shared" si="19"/>
        <v>79832.50784000002</v>
      </c>
      <c r="AA39" s="9">
        <f t="shared" si="19"/>
        <v>79832.50784000002</v>
      </c>
    </row>
    <row r="40" spans="1:27" ht="16.5" customHeight="1">
      <c r="A40" s="17"/>
      <c r="B40" s="32"/>
      <c r="C40" s="32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ht="24" customHeight="1">
      <c r="A41" s="43" t="s">
        <v>36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60"/>
      <c r="Z41" s="16"/>
      <c r="AA41" s="16"/>
    </row>
    <row r="42" spans="1:27" ht="117" customHeight="1">
      <c r="A42" s="6" t="s">
        <v>28</v>
      </c>
      <c r="B42" s="7" t="s">
        <v>29</v>
      </c>
      <c r="C42" s="8" t="s">
        <v>70</v>
      </c>
      <c r="D42" s="9">
        <f>E42+F42+G42+H42+I42+J42</f>
        <v>83982.36619000002</v>
      </c>
      <c r="E42" s="10">
        <f>18074.13159-384.27525</f>
        <v>17689.856340000002</v>
      </c>
      <c r="F42" s="10">
        <f>15621.61189-690.5612</f>
        <v>14931.05069</v>
      </c>
      <c r="G42" s="10">
        <v>13001.68046</v>
      </c>
      <c r="H42" s="10">
        <v>12786.5929</v>
      </c>
      <c r="I42" s="10">
        <v>12786.5929</v>
      </c>
      <c r="J42" s="10">
        <v>12786.5929</v>
      </c>
      <c r="K42" s="9">
        <f>L42+M42+N42+O42+P42+Q42</f>
        <v>831.44008</v>
      </c>
      <c r="L42" s="10">
        <v>831.44008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9">
        <v>0</v>
      </c>
      <c r="S42" s="10">
        <v>0</v>
      </c>
      <c r="T42" s="10">
        <v>0</v>
      </c>
      <c r="U42" s="9">
        <f aca="true" t="shared" si="20" ref="U42:AA43">D42+K42</f>
        <v>84813.80627000002</v>
      </c>
      <c r="V42" s="10">
        <f t="shared" si="20"/>
        <v>18521.296420000002</v>
      </c>
      <c r="W42" s="10">
        <f t="shared" si="20"/>
        <v>14931.05069</v>
      </c>
      <c r="X42" s="10">
        <f t="shared" si="20"/>
        <v>13001.68046</v>
      </c>
      <c r="Y42" s="10">
        <f t="shared" si="20"/>
        <v>12786.5929</v>
      </c>
      <c r="Z42" s="10">
        <f t="shared" si="20"/>
        <v>12786.5929</v>
      </c>
      <c r="AA42" s="10">
        <f t="shared" si="20"/>
        <v>12786.5929</v>
      </c>
    </row>
    <row r="43" spans="1:27" ht="96" customHeight="1">
      <c r="A43" s="45" t="s">
        <v>6</v>
      </c>
      <c r="B43" s="45"/>
      <c r="C43" s="45"/>
      <c r="D43" s="9">
        <f>E43+F43+G43+H43+I43+J43</f>
        <v>83982.36619000002</v>
      </c>
      <c r="E43" s="9">
        <f aca="true" t="shared" si="21" ref="E43:J43">E42</f>
        <v>17689.856340000002</v>
      </c>
      <c r="F43" s="9">
        <f t="shared" si="21"/>
        <v>14931.05069</v>
      </c>
      <c r="G43" s="9">
        <f t="shared" si="21"/>
        <v>13001.68046</v>
      </c>
      <c r="H43" s="9">
        <f t="shared" si="21"/>
        <v>12786.5929</v>
      </c>
      <c r="I43" s="9">
        <f t="shared" si="21"/>
        <v>12786.5929</v>
      </c>
      <c r="J43" s="9">
        <f t="shared" si="21"/>
        <v>12786.5929</v>
      </c>
      <c r="K43" s="9">
        <f>L43+M43+N43+O43+P43+Q43</f>
        <v>831.44008</v>
      </c>
      <c r="L43" s="9">
        <f aca="true" t="shared" si="22" ref="L43:T43">L42</f>
        <v>831.44008</v>
      </c>
      <c r="M43" s="9">
        <f t="shared" si="22"/>
        <v>0</v>
      </c>
      <c r="N43" s="9">
        <f t="shared" si="22"/>
        <v>0</v>
      </c>
      <c r="O43" s="9">
        <f t="shared" si="22"/>
        <v>0</v>
      </c>
      <c r="P43" s="9">
        <f t="shared" si="22"/>
        <v>0</v>
      </c>
      <c r="Q43" s="9">
        <f t="shared" si="22"/>
        <v>0</v>
      </c>
      <c r="R43" s="9">
        <f t="shared" si="22"/>
        <v>0</v>
      </c>
      <c r="S43" s="9">
        <f t="shared" si="22"/>
        <v>0</v>
      </c>
      <c r="T43" s="9">
        <f t="shared" si="22"/>
        <v>0</v>
      </c>
      <c r="U43" s="9">
        <f t="shared" si="20"/>
        <v>84813.80627000002</v>
      </c>
      <c r="V43" s="9">
        <f t="shared" si="20"/>
        <v>18521.296420000002</v>
      </c>
      <c r="W43" s="9">
        <f t="shared" si="20"/>
        <v>14931.05069</v>
      </c>
      <c r="X43" s="9">
        <f t="shared" si="20"/>
        <v>13001.68046</v>
      </c>
      <c r="Y43" s="9">
        <f t="shared" si="20"/>
        <v>12786.5929</v>
      </c>
      <c r="Z43" s="9">
        <f t="shared" si="20"/>
        <v>12786.5929</v>
      </c>
      <c r="AA43" s="9">
        <f t="shared" si="20"/>
        <v>12786.5929</v>
      </c>
    </row>
    <row r="44" spans="1:27" ht="18" customHeight="1">
      <c r="A44" s="33"/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7" ht="23.25" customHeight="1">
      <c r="A45" s="55" t="s">
        <v>69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35.75" customHeight="1">
      <c r="A46" s="30" t="s">
        <v>68</v>
      </c>
      <c r="B46" s="30" t="s">
        <v>67</v>
      </c>
      <c r="C46" s="30" t="s">
        <v>45</v>
      </c>
      <c r="D46" s="35">
        <f>E46+F46+G46+H46+I46+J46</f>
        <v>594.1884</v>
      </c>
      <c r="E46" s="31">
        <v>0</v>
      </c>
      <c r="F46" s="31">
        <v>140.8</v>
      </c>
      <c r="G46" s="31">
        <v>173.282</v>
      </c>
      <c r="H46" s="31">
        <v>280.1064</v>
      </c>
      <c r="I46" s="31">
        <v>0</v>
      </c>
      <c r="J46" s="31">
        <v>0</v>
      </c>
      <c r="K46" s="35">
        <f>L46+M46+N46+O46+P46+Q46</f>
        <v>14854.71</v>
      </c>
      <c r="L46" s="31">
        <v>0</v>
      </c>
      <c r="M46" s="31">
        <v>3520</v>
      </c>
      <c r="N46" s="31">
        <v>4332.05</v>
      </c>
      <c r="O46" s="31">
        <v>7002.66</v>
      </c>
      <c r="P46" s="31">
        <v>0</v>
      </c>
      <c r="Q46" s="31">
        <v>0</v>
      </c>
      <c r="R46" s="35">
        <f>S46+T46</f>
        <v>0</v>
      </c>
      <c r="S46" s="31">
        <v>0</v>
      </c>
      <c r="T46" s="31">
        <v>0</v>
      </c>
      <c r="U46" s="35">
        <f aca="true" t="shared" si="23" ref="U46:AA46">D46+K46</f>
        <v>15448.898399999998</v>
      </c>
      <c r="V46" s="31">
        <f t="shared" si="23"/>
        <v>0</v>
      </c>
      <c r="W46" s="31">
        <f t="shared" si="23"/>
        <v>3660.8</v>
      </c>
      <c r="X46" s="31">
        <f t="shared" si="23"/>
        <v>4505.332</v>
      </c>
      <c r="Y46" s="31">
        <f t="shared" si="23"/>
        <v>7282.7663999999995</v>
      </c>
      <c r="Z46" s="31">
        <f t="shared" si="23"/>
        <v>0</v>
      </c>
      <c r="AA46" s="31">
        <f t="shared" si="23"/>
        <v>0</v>
      </c>
    </row>
    <row r="47" spans="1:27" ht="96" customHeight="1">
      <c r="A47" s="45" t="s">
        <v>6</v>
      </c>
      <c r="B47" s="45"/>
      <c r="C47" s="45"/>
      <c r="D47" s="9">
        <f>D46</f>
        <v>594.1884</v>
      </c>
      <c r="E47" s="9">
        <f aca="true" t="shared" si="24" ref="E47:J47">E46</f>
        <v>0</v>
      </c>
      <c r="F47" s="9">
        <f t="shared" si="24"/>
        <v>140.8</v>
      </c>
      <c r="G47" s="9">
        <f t="shared" si="24"/>
        <v>173.282</v>
      </c>
      <c r="H47" s="9">
        <f t="shared" si="24"/>
        <v>280.1064</v>
      </c>
      <c r="I47" s="9">
        <f t="shared" si="24"/>
        <v>0</v>
      </c>
      <c r="J47" s="9">
        <f t="shared" si="24"/>
        <v>0</v>
      </c>
      <c r="K47" s="9">
        <f>K46</f>
        <v>14854.71</v>
      </c>
      <c r="L47" s="9">
        <f aca="true" t="shared" si="25" ref="L47:AA47">L46</f>
        <v>0</v>
      </c>
      <c r="M47" s="9">
        <f t="shared" si="25"/>
        <v>3520</v>
      </c>
      <c r="N47" s="9">
        <f t="shared" si="25"/>
        <v>4332.05</v>
      </c>
      <c r="O47" s="9">
        <f t="shared" si="25"/>
        <v>7002.66</v>
      </c>
      <c r="P47" s="9">
        <f t="shared" si="25"/>
        <v>0</v>
      </c>
      <c r="Q47" s="9">
        <f t="shared" si="25"/>
        <v>0</v>
      </c>
      <c r="R47" s="9">
        <f t="shared" si="25"/>
        <v>0</v>
      </c>
      <c r="S47" s="9">
        <f t="shared" si="25"/>
        <v>0</v>
      </c>
      <c r="T47" s="9">
        <f t="shared" si="25"/>
        <v>0</v>
      </c>
      <c r="U47" s="9">
        <f t="shared" si="25"/>
        <v>15448.898399999998</v>
      </c>
      <c r="V47" s="9">
        <f t="shared" si="25"/>
        <v>0</v>
      </c>
      <c r="W47" s="9">
        <f t="shared" si="25"/>
        <v>3660.8</v>
      </c>
      <c r="X47" s="9">
        <f t="shared" si="25"/>
        <v>4505.332</v>
      </c>
      <c r="Y47" s="9">
        <f t="shared" si="25"/>
        <v>7282.7663999999995</v>
      </c>
      <c r="Z47" s="9">
        <f t="shared" si="25"/>
        <v>0</v>
      </c>
      <c r="AA47" s="9">
        <f t="shared" si="25"/>
        <v>0</v>
      </c>
    </row>
    <row r="48" spans="1:27" ht="11.25" customHeight="1">
      <c r="A48" s="17"/>
      <c r="B48" s="17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32.25" customHeight="1">
      <c r="A49" s="47" t="s">
        <v>72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ht="96" customHeight="1">
      <c r="A50" s="30" t="s">
        <v>71</v>
      </c>
      <c r="B50" s="28" t="s">
        <v>55</v>
      </c>
      <c r="C50" s="7" t="s">
        <v>22</v>
      </c>
      <c r="D50" s="13">
        <f>E50+F50+G50+H50+I50+J50</f>
        <v>24.25147</v>
      </c>
      <c r="E50" s="10">
        <v>24.25147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9">
        <f>L50+M50+N50+O50+P50+Q50</f>
        <v>2400.89554</v>
      </c>
      <c r="L50" s="10">
        <v>2400.89554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9">
        <f>S50</f>
        <v>0</v>
      </c>
      <c r="S50" s="10">
        <v>0</v>
      </c>
      <c r="T50" s="10">
        <v>0</v>
      </c>
      <c r="U50" s="9">
        <f>D50+K50</f>
        <v>2425.14701</v>
      </c>
      <c r="V50" s="10">
        <f>E50+L50+S50</f>
        <v>2425.14701</v>
      </c>
      <c r="W50" s="10">
        <f>F50+M50</f>
        <v>0</v>
      </c>
      <c r="X50" s="10">
        <f>G50+N50</f>
        <v>0</v>
      </c>
      <c r="Y50" s="10">
        <f>H50+O50</f>
        <v>0</v>
      </c>
      <c r="Z50" s="10">
        <f>I50+P50</f>
        <v>0</v>
      </c>
      <c r="AA50" s="10">
        <f>J50+Q50</f>
        <v>0</v>
      </c>
    </row>
    <row r="51" spans="1:27" ht="96" customHeight="1">
      <c r="A51" s="45" t="s">
        <v>6</v>
      </c>
      <c r="B51" s="45"/>
      <c r="C51" s="45"/>
      <c r="D51" s="9">
        <f>D50</f>
        <v>24.25147</v>
      </c>
      <c r="E51" s="9">
        <f>E50</f>
        <v>24.25147</v>
      </c>
      <c r="F51" s="9">
        <f aca="true" t="shared" si="26" ref="F51:T51">F50</f>
        <v>0</v>
      </c>
      <c r="G51" s="9">
        <f t="shared" si="26"/>
        <v>0</v>
      </c>
      <c r="H51" s="9">
        <f t="shared" si="26"/>
        <v>0</v>
      </c>
      <c r="I51" s="9">
        <f t="shared" si="26"/>
        <v>0</v>
      </c>
      <c r="J51" s="9">
        <f t="shared" si="26"/>
        <v>0</v>
      </c>
      <c r="K51" s="9">
        <f t="shared" si="26"/>
        <v>2400.89554</v>
      </c>
      <c r="L51" s="9">
        <f t="shared" si="26"/>
        <v>2400.89554</v>
      </c>
      <c r="M51" s="9">
        <f t="shared" si="26"/>
        <v>0</v>
      </c>
      <c r="N51" s="9">
        <f t="shared" si="26"/>
        <v>0</v>
      </c>
      <c r="O51" s="9">
        <f t="shared" si="26"/>
        <v>0</v>
      </c>
      <c r="P51" s="9">
        <f t="shared" si="26"/>
        <v>0</v>
      </c>
      <c r="Q51" s="9">
        <f t="shared" si="26"/>
        <v>0</v>
      </c>
      <c r="R51" s="9">
        <f t="shared" si="26"/>
        <v>0</v>
      </c>
      <c r="S51" s="9">
        <f t="shared" si="26"/>
        <v>0</v>
      </c>
      <c r="T51" s="9">
        <f t="shared" si="26"/>
        <v>0</v>
      </c>
      <c r="U51" s="9">
        <f>D51+K51</f>
        <v>2425.14701</v>
      </c>
      <c r="V51" s="9">
        <f aca="true" t="shared" si="27" ref="V51:AA51">E51+L51</f>
        <v>2425.14701</v>
      </c>
      <c r="W51" s="9">
        <f t="shared" si="27"/>
        <v>0</v>
      </c>
      <c r="X51" s="9">
        <f t="shared" si="27"/>
        <v>0</v>
      </c>
      <c r="Y51" s="9">
        <f t="shared" si="27"/>
        <v>0</v>
      </c>
      <c r="Z51" s="9">
        <f t="shared" si="27"/>
        <v>0</v>
      </c>
      <c r="AA51" s="9">
        <f t="shared" si="27"/>
        <v>0</v>
      </c>
    </row>
    <row r="52" spans="1:28" ht="102" customHeight="1">
      <c r="A52" s="41" t="s">
        <v>30</v>
      </c>
      <c r="B52" s="41"/>
      <c r="C52" s="41"/>
      <c r="D52" s="9">
        <f>E52+F52+G52+H52+I52+J52</f>
        <v>867393.87544</v>
      </c>
      <c r="E52" s="9">
        <f>E17+E21+E31+E39+E43+E47+E51</f>
        <v>210014.03973999998</v>
      </c>
      <c r="F52" s="9">
        <f aca="true" t="shared" si="28" ref="F52:U52">F17+F21+F31+F39+F43+F47+F51</f>
        <v>145174.59286</v>
      </c>
      <c r="G52" s="9">
        <f t="shared" si="28"/>
        <v>114595.28620000003</v>
      </c>
      <c r="H52" s="9">
        <f t="shared" si="28"/>
        <v>118943.63684000002</v>
      </c>
      <c r="I52" s="9">
        <f t="shared" si="28"/>
        <v>139333.1599</v>
      </c>
      <c r="J52" s="9">
        <f t="shared" si="28"/>
        <v>139333.1599</v>
      </c>
      <c r="K52" s="9">
        <f t="shared" si="28"/>
        <v>617354.64598</v>
      </c>
      <c r="L52" s="9">
        <f t="shared" si="28"/>
        <v>179414.75698</v>
      </c>
      <c r="M52" s="9">
        <f t="shared" si="28"/>
        <v>167902.236</v>
      </c>
      <c r="N52" s="9">
        <f t="shared" si="28"/>
        <v>130730.365</v>
      </c>
      <c r="O52" s="9">
        <f t="shared" si="28"/>
        <v>139307.288</v>
      </c>
      <c r="P52" s="9">
        <f t="shared" si="28"/>
        <v>0</v>
      </c>
      <c r="Q52" s="9">
        <f t="shared" si="28"/>
        <v>0</v>
      </c>
      <c r="R52" s="9">
        <f t="shared" si="28"/>
        <v>100000</v>
      </c>
      <c r="S52" s="9">
        <f t="shared" si="28"/>
        <v>50000</v>
      </c>
      <c r="T52" s="9">
        <f t="shared" si="28"/>
        <v>50000</v>
      </c>
      <c r="U52" s="9">
        <f t="shared" si="28"/>
        <v>1584748.5214200004</v>
      </c>
      <c r="V52" s="9">
        <f aca="true" t="shared" si="29" ref="V52:AA52">V17+V21+V31+V39+V43+V47+V51</f>
        <v>439428.79672000004</v>
      </c>
      <c r="W52" s="9">
        <f t="shared" si="29"/>
        <v>363076.82886</v>
      </c>
      <c r="X52" s="9">
        <f t="shared" si="29"/>
        <v>245325.65120000002</v>
      </c>
      <c r="Y52" s="9">
        <f t="shared" si="29"/>
        <v>258250.92483999996</v>
      </c>
      <c r="Z52" s="9">
        <f t="shared" si="29"/>
        <v>139333.1599</v>
      </c>
      <c r="AA52" s="9">
        <f t="shared" si="29"/>
        <v>139333.1599</v>
      </c>
      <c r="AB52" s="27"/>
    </row>
    <row r="53" ht="15">
      <c r="AA53" s="36" t="s">
        <v>66</v>
      </c>
    </row>
    <row r="55" spans="21:23" ht="15">
      <c r="U55" s="61"/>
      <c r="V55" s="61"/>
      <c r="W55" s="61"/>
    </row>
    <row r="57" spans="6:7" ht="15">
      <c r="F57" s="56"/>
      <c r="G57" s="56"/>
    </row>
  </sheetData>
  <sheetProtection/>
  <mergeCells count="39">
    <mergeCell ref="A51:C51"/>
    <mergeCell ref="A45:AA45"/>
    <mergeCell ref="A47:C47"/>
    <mergeCell ref="F57:G57"/>
    <mergeCell ref="B34:B37"/>
    <mergeCell ref="A43:C43"/>
    <mergeCell ref="A34:A37"/>
    <mergeCell ref="A52:C52"/>
    <mergeCell ref="A41:Y41"/>
    <mergeCell ref="U55:W55"/>
    <mergeCell ref="A49:AA49"/>
    <mergeCell ref="B12:AA12"/>
    <mergeCell ref="A33:AA33"/>
    <mergeCell ref="C7:C10"/>
    <mergeCell ref="E9:J9"/>
    <mergeCell ref="A17:C17"/>
    <mergeCell ref="S9:T9"/>
    <mergeCell ref="R8:T8"/>
    <mergeCell ref="D8:J8"/>
    <mergeCell ref="D7:AA7"/>
    <mergeCell ref="V9:AA9"/>
    <mergeCell ref="R9:R10"/>
    <mergeCell ref="U8:AA8"/>
    <mergeCell ref="A39:C39"/>
    <mergeCell ref="A31:C31"/>
    <mergeCell ref="U9:U10"/>
    <mergeCell ref="B7:B10"/>
    <mergeCell ref="K9:K10"/>
    <mergeCell ref="K8:Q8"/>
    <mergeCell ref="U2:Z2"/>
    <mergeCell ref="A5:AA5"/>
    <mergeCell ref="A23:Y23"/>
    <mergeCell ref="A7:A10"/>
    <mergeCell ref="A21:C21"/>
    <mergeCell ref="U1:W1"/>
    <mergeCell ref="U4:AA4"/>
    <mergeCell ref="A19:AA19"/>
    <mergeCell ref="L9:Q9"/>
    <mergeCell ref="D9:D10"/>
  </mergeCells>
  <printOptions/>
  <pageMargins left="0.27" right="0.17" top="0.17" bottom="0.19" header="0.15748031496062992" footer="0.2"/>
  <pageSetup fitToHeight="0" fitToWidth="1" horizontalDpi="180" verticalDpi="18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2022-02-07T12:26:06Z</cp:lastPrinted>
  <dcterms:created xsi:type="dcterms:W3CDTF">2006-09-28T05:33:49Z</dcterms:created>
  <dcterms:modified xsi:type="dcterms:W3CDTF">2022-12-18T07:08:59Z</dcterms:modified>
  <cp:category/>
  <cp:version/>
  <cp:contentType/>
  <cp:contentStatus/>
</cp:coreProperties>
</file>