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Лист1" sheetId="1" r:id="rId1"/>
    <sheet name="Лист2" sheetId="2" r:id="rId2"/>
  </sheets>
  <definedNames>
    <definedName name="_xlnm.Print_Titles" localSheetId="0">'Лист1'!$3:$7</definedName>
    <definedName name="_xlnm.Print_Area" localSheetId="0">'Лист1'!$A$1:$AQ$52</definedName>
  </definedNames>
  <calcPr fullCalcOnLoad="1"/>
</workbook>
</file>

<file path=xl/sharedStrings.xml><?xml version="1.0" encoding="utf-8"?>
<sst xmlns="http://schemas.openxmlformats.org/spreadsheetml/2006/main" count="127" uniqueCount="77">
  <si>
    <t>Система программных мероприятий</t>
  </si>
  <si>
    <t>№ п/п</t>
  </si>
  <si>
    <t xml:space="preserve">Наименование мероприятия </t>
  </si>
  <si>
    <t>Ответсвенный исполниетель</t>
  </si>
  <si>
    <t>Источник финансового обеспечения, тыс.руб.</t>
  </si>
  <si>
    <t>Итого</t>
  </si>
  <si>
    <t>Бюджетные ассигнования бюджета города</t>
  </si>
  <si>
    <t>Бюджетные ассигнования за счет безвозмездных перечислений заинтересованных лиц</t>
  </si>
  <si>
    <t>Бюджетные ассигнования областного бюджета*</t>
  </si>
  <si>
    <t>Бюджетные ассигнования федерального бюджета*</t>
  </si>
  <si>
    <t>Финансовое обеспечение всего</t>
  </si>
  <si>
    <t>по годам (тыс. руб.)</t>
  </si>
  <si>
    <t>1.Основное мероприятие «Благоустройство общественных территорий»</t>
  </si>
  <si>
    <t>1.1.</t>
  </si>
  <si>
    <t xml:space="preserve">Разработка дизайн-проектов благоустройства общественных территорий общего пользования с независимой экспертизой сметной документации
</t>
  </si>
  <si>
    <t>МКУ «ДИИП» (по согласованию)</t>
  </si>
  <si>
    <t>1.2.</t>
  </si>
  <si>
    <t xml:space="preserve">Независимая экспертиза сметной документации
(благоустройство общественных территорий общего пользования) 
</t>
  </si>
  <si>
    <t>1.3.</t>
  </si>
  <si>
    <t xml:space="preserve">Благоустройство общественных территорий общего пользования.
</t>
  </si>
  <si>
    <t>1.4.</t>
  </si>
  <si>
    <t xml:space="preserve">Разработка эскизных проектов благоустройства общественных территорий общего пользования. 
</t>
  </si>
  <si>
    <t>1.5.</t>
  </si>
  <si>
    <t>Авторский надзор благоустройства общественных территорий</t>
  </si>
  <si>
    <t>1.6.</t>
  </si>
  <si>
    <t>Изготовление документации для ввода объектов в эксплуатацию</t>
  </si>
  <si>
    <t xml:space="preserve">Итого по мероприятию:
</t>
  </si>
  <si>
    <t>2.Основное мероприятие «Благоустройство дворовых территорий»</t>
  </si>
  <si>
    <t>2.1.</t>
  </si>
  <si>
    <t>Благоустройство дворовых территорий многоквартирных домов в том числе :</t>
  </si>
  <si>
    <t>2.1.1.</t>
  </si>
  <si>
    <t>В рамках минимального перечня работ по благоустройству дворовых территорий</t>
  </si>
  <si>
    <t xml:space="preserve">Комитет по ЖКК, МКУ "Городские дороги"
</t>
  </si>
  <si>
    <t>2.1.2.</t>
  </si>
  <si>
    <t>В рамках дополнительного перечня работ по благоустройству дворовых территорий</t>
  </si>
  <si>
    <t>2.2.</t>
  </si>
  <si>
    <t xml:space="preserve">Независимая экспертиза сметной документации
(благоустройство дворовых территорий) 
</t>
  </si>
  <si>
    <t>3.Основное мероприятие «Благоустройство территорий ТОС»</t>
  </si>
  <si>
    <t>3.1.</t>
  </si>
  <si>
    <t xml:space="preserve">Субсидии на финансовое обеспечение затрат в связи с выполнением работ по разработке дизайн-проектов благоустройства территорий ТОС. 
</t>
  </si>
  <si>
    <t>МКУ «УРСП» (по согласованию)</t>
  </si>
  <si>
    <t xml:space="preserve">3.2.
</t>
  </si>
  <si>
    <t xml:space="preserve">Субсидии на финансовое обеспечение затрат по независимой экспертизе сметной документации
(благоустройство территорий ТОС)
</t>
  </si>
  <si>
    <t>3.3.</t>
  </si>
  <si>
    <t xml:space="preserve">Субсидии на финансовое обеспечение затрат в связи с выполнением работ по благоустройству территорий ТОС
</t>
  </si>
  <si>
    <t>МКУ "Гордские дороги"</t>
  </si>
  <si>
    <t>4.Основное мероприятие «Реализация регионального проекта «Формирование комфортной городской среды», направленного на достижение соответствующих результатов  реализации федерального проекта «Формирование комфортной городской среды»</t>
  </si>
  <si>
    <t>4.1.</t>
  </si>
  <si>
    <t>4.2.</t>
  </si>
  <si>
    <t>4.3.</t>
  </si>
  <si>
    <t>4.4.</t>
  </si>
  <si>
    <t>Технологическое присоединение объектов благоустройства общественных территорий общего пользования</t>
  </si>
  <si>
    <t>4.5.</t>
  </si>
  <si>
    <t>Электроснабжение объектов благоустройства общественных территорий общего пользования</t>
  </si>
  <si>
    <t>4.6.</t>
  </si>
  <si>
    <t>4.7.</t>
  </si>
  <si>
    <t xml:space="preserve">МКУ "ДИИП"
</t>
  </si>
  <si>
    <t>4.6.1.</t>
  </si>
  <si>
    <t xml:space="preserve"> МКУ "Городские дороги"
</t>
  </si>
  <si>
    <t>4.6.2.</t>
  </si>
  <si>
    <t>4.8.</t>
  </si>
  <si>
    <t>Авторский надзор благоустройства дворовых территорий</t>
  </si>
  <si>
    <t>5. Основное мероприятие "Проведение мероприятий в целях благоустройства территорий"</t>
  </si>
  <si>
    <t>5.1.</t>
  </si>
  <si>
    <t>Ремонт подъездных путей</t>
  </si>
  <si>
    <t>5.2.</t>
  </si>
  <si>
    <t>Благоустройство  территорий общего пользования</t>
  </si>
  <si>
    <t>5.3.</t>
  </si>
  <si>
    <t xml:space="preserve">Проведение работ по образованию земельных участков, на которых расположены многоквартирные дома, работы по благоустройству дворовых территорий которых софинансируются из бюджета субъекта Российской Федерации (постановка на кадастровый учет границ придомовых территорий не имеющих границ)
</t>
  </si>
  <si>
    <t>Комитет по управлению имуществом города Димитровграда</t>
  </si>
  <si>
    <t>ВСЕГО по муниципальной программе:</t>
  </si>
  <si>
    <t xml:space="preserve">Комитет по ЖКК, МКУ "Городские дороги" МКУ «ДИИП» (по согласованию)
</t>
  </si>
  <si>
    <t>Комитет по ЖКК, МКУ "Городские дороги"
МКУ «ДИИП» (по согласованию)</t>
  </si>
  <si>
    <t>4.9.</t>
  </si>
  <si>
    <t>Составление сметной документации на благоустройство 30 дворовых территорий с прохождением экспертизы достоверности определения сметной стоимости</t>
  </si>
  <si>
    <t xml:space="preserve">ПРИЛОЖЕНИЕ                                                                   к постановлению Администрации города  от_______________ №_________                                           «ПРИЛОЖЕНИЕ № 1                                                      к муниципальной программе «Создание комфортной среды и улучшение архитектурного облика города Димитровграда Ульяновской области»                                                                                                                                                                                    </t>
  </si>
  <si>
    <t>».</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</si>
</sst>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 [$руб.-419];[Red]\-#,##0.00\ [$руб.-419]"/>
    <numFmt numFmtId="173" formatCode="#,##0.00000"/>
    <numFmt numFmtId="174" formatCode="0.0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73">
    <font>
      <sz val="11"/>
      <color indexed="8"/>
      <name val="Calibri"/>
      <family val="2"/>
    </font>
    <font>
      <sz val="10"/>
      <name val="Arial"/>
      <family val="0"/>
    </font>
    <font>
      <b/>
      <i/>
      <u val="single"/>
      <sz val="10"/>
      <color indexed="8"/>
      <name val="Calibri"/>
      <family val="2"/>
    </font>
    <font>
      <b/>
      <sz val="24"/>
      <color indexed="8"/>
      <name val="Calibri"/>
      <family val="2"/>
    </font>
    <font>
      <sz val="18"/>
      <color indexed="8"/>
      <name val="Calibri"/>
      <family val="2"/>
    </font>
    <font>
      <sz val="12"/>
      <color indexed="8"/>
      <name val="Calibri"/>
      <family val="2"/>
    </font>
    <font>
      <sz val="10"/>
      <color indexed="63"/>
      <name val="Calibri"/>
      <family val="2"/>
    </font>
    <font>
      <i/>
      <sz val="10"/>
      <color indexed="23"/>
      <name val="Calibri"/>
      <family val="2"/>
    </font>
    <font>
      <u val="single"/>
      <sz val="10"/>
      <color indexed="12"/>
      <name val="Calibri"/>
      <family val="2"/>
    </font>
    <font>
      <sz val="10"/>
      <color indexed="17"/>
      <name val="Calibri"/>
      <family val="2"/>
    </font>
    <font>
      <sz val="10"/>
      <color indexed="19"/>
      <name val="Calibri"/>
      <family val="2"/>
    </font>
    <font>
      <sz val="10"/>
      <color indexed="16"/>
      <name val="Calibri"/>
      <family val="2"/>
    </font>
    <font>
      <b/>
      <sz val="10"/>
      <color indexed="9"/>
      <name val="Calibri"/>
      <family val="2"/>
    </font>
    <font>
      <b/>
      <sz val="10"/>
      <color indexed="8"/>
      <name val="Calibri"/>
      <family val="2"/>
    </font>
    <font>
      <sz val="10"/>
      <color indexed="9"/>
      <name val="Calibri"/>
      <family val="2"/>
    </font>
    <font>
      <sz val="14"/>
      <color indexed="8"/>
      <name val="Times New Roman"/>
      <family val="1"/>
    </font>
    <font>
      <sz val="11"/>
      <color indexed="8"/>
      <name val="Times New Roman"/>
      <family val="1"/>
    </font>
    <font>
      <b/>
      <sz val="14"/>
      <color indexed="8"/>
      <name val="Times New Roman"/>
      <family val="1"/>
    </font>
    <font>
      <b/>
      <sz val="11"/>
      <color indexed="8"/>
      <name val="Times New Roman"/>
      <family val="1"/>
    </font>
    <font>
      <b/>
      <sz val="9"/>
      <color indexed="8"/>
      <name val="Times New Roman"/>
      <family val="1"/>
    </font>
    <font>
      <b/>
      <sz val="11"/>
      <color indexed="8"/>
      <name val="Calibri"/>
      <family val="2"/>
    </font>
    <font>
      <b/>
      <i/>
      <sz val="11"/>
      <color indexed="8"/>
      <name val="Times New Roman"/>
      <family val="1"/>
    </font>
    <font>
      <sz val="9"/>
      <color indexed="8"/>
      <name val="Times New Roman"/>
      <family val="1"/>
    </font>
    <font>
      <b/>
      <sz val="11"/>
      <name val="Times New Roman"/>
      <family val="1"/>
    </font>
    <font>
      <sz val="11"/>
      <name val="Times New Roman"/>
      <family val="1"/>
    </font>
    <font>
      <sz val="9"/>
      <name val="Times New Roman"/>
      <family val="1"/>
    </font>
    <font>
      <sz val="11"/>
      <name val="Calibri"/>
      <family val="2"/>
    </font>
    <font>
      <b/>
      <sz val="12"/>
      <color indexed="8"/>
      <name val="Times New Roman"/>
      <family val="1"/>
    </font>
    <font>
      <b/>
      <sz val="12"/>
      <name val="Times New Roman"/>
      <family val="1"/>
    </font>
    <font>
      <sz val="10"/>
      <name val="Times New Roman"/>
      <family val="1"/>
    </font>
    <font>
      <sz val="14"/>
      <color indexed="10"/>
      <name val="Times New Roman"/>
      <family val="1"/>
    </font>
    <font>
      <sz val="11"/>
      <color indexed="10"/>
      <name val="Times New Roman"/>
      <family val="1"/>
    </font>
    <font>
      <b/>
      <sz val="11"/>
      <color indexed="10"/>
      <name val="Times New Roman"/>
      <family val="1"/>
    </font>
    <font>
      <b/>
      <sz val="12"/>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8"/>
      <color indexed="39"/>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9"/>
      <name val="Calibri"/>
      <family val="2"/>
    </font>
    <font>
      <u val="single"/>
      <sz val="8.8"/>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8"/>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8"/>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
      <b/>
      <sz val="11"/>
      <color rgb="FFFF0000"/>
      <name val="Times New Roman"/>
      <family val="1"/>
    </font>
    <font>
      <b/>
      <sz val="12"/>
      <color rgb="FFFF0000"/>
      <name val="Times New Roman"/>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6"/>
        <bgColor indexed="64"/>
      </patternFill>
    </fill>
    <fill>
      <patternFill patternType="solid">
        <fgColor indexed="4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color indexed="63"/>
      </left>
      <right>
        <color indexed="63"/>
      </right>
      <top style="thin"/>
      <bottom>
        <color indexed="63"/>
      </bottom>
    </border>
    <border>
      <left>
        <color indexed="63"/>
      </left>
      <right>
        <color indexed="63"/>
      </right>
      <top>
        <color indexed="63"/>
      </top>
      <bottom style="thin">
        <color indexed="8"/>
      </bottom>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13" fillId="0" borderId="0" applyNumberFormat="0" applyFill="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3" fillId="22" borderId="0" applyNumberFormat="0" applyBorder="0" applyAlignment="0" applyProtection="0"/>
    <xf numFmtId="0" fontId="11" fillId="23" borderId="0" applyNumberFormat="0" applyBorder="0" applyAlignment="0" applyProtection="0"/>
    <xf numFmtId="0" fontId="12" fillId="24" borderId="0" applyNumberFormat="0" applyBorder="0" applyAlignment="0" applyProtection="0"/>
    <xf numFmtId="0" fontId="7" fillId="0" borderId="0" applyNumberFormat="0" applyFill="0" applyBorder="0" applyAlignment="0" applyProtection="0"/>
    <xf numFmtId="0" fontId="9" fillId="2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8" fillId="0" borderId="0" applyNumberFormat="0" applyFill="0" applyBorder="0" applyAlignment="0" applyProtection="0"/>
    <xf numFmtId="0" fontId="10" fillId="26" borderId="0" applyNumberFormat="0" applyBorder="0" applyAlignment="0" applyProtection="0"/>
    <xf numFmtId="0" fontId="6" fillId="26" borderId="1"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0" fontId="53" fillId="33" borderId="2" applyNumberFormat="0" applyAlignment="0" applyProtection="0"/>
    <xf numFmtId="0" fontId="54" fillId="34" borderId="3" applyNumberFormat="0" applyAlignment="0" applyProtection="0"/>
    <xf numFmtId="0" fontId="55" fillId="34" borderId="2" applyNumberFormat="0" applyAlignment="0" applyProtection="0"/>
    <xf numFmtId="0" fontId="56"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3" fillId="0" borderId="0" applyNumberFormat="0" applyFill="0" applyBorder="0" applyAlignment="0" applyProtection="0"/>
    <xf numFmtId="0" fontId="57" fillId="0" borderId="4" applyNumberFormat="0" applyFill="0" applyAlignment="0" applyProtection="0"/>
    <xf numFmtId="0" fontId="58" fillId="0" borderId="5" applyNumberFormat="0" applyFill="0" applyAlignment="0" applyProtection="0"/>
    <xf numFmtId="0" fontId="59" fillId="0" borderId="6" applyNumberFormat="0" applyFill="0" applyAlignment="0" applyProtection="0"/>
    <xf numFmtId="0" fontId="59" fillId="0" borderId="0" applyNumberFormat="0" applyFill="0" applyBorder="0" applyAlignment="0" applyProtection="0"/>
    <xf numFmtId="0" fontId="3" fillId="0" borderId="0" applyNumberFormat="0" applyFill="0" applyBorder="0" applyProtection="0">
      <alignment textRotation="90"/>
    </xf>
    <xf numFmtId="0" fontId="60" fillId="0" borderId="7" applyNumberFormat="0" applyFill="0" applyAlignment="0" applyProtection="0"/>
    <xf numFmtId="0" fontId="61" fillId="35" borderId="8" applyNumberFormat="0" applyAlignment="0" applyProtection="0"/>
    <xf numFmtId="0" fontId="62" fillId="0" borderId="0" applyNumberFormat="0" applyFill="0" applyBorder="0" applyAlignment="0" applyProtection="0"/>
    <xf numFmtId="0" fontId="63" fillId="36" borderId="0" applyNumberFormat="0" applyBorder="0" applyAlignment="0" applyProtection="0"/>
    <xf numFmtId="0" fontId="64" fillId="0" borderId="0" applyNumberFormat="0" applyFill="0" applyBorder="0" applyAlignment="0" applyProtection="0"/>
    <xf numFmtId="0" fontId="65" fillId="37" borderId="0" applyNumberFormat="0" applyBorder="0" applyAlignment="0" applyProtection="0"/>
    <xf numFmtId="0" fontId="66" fillId="0" borderId="0" applyNumberFormat="0" applyFill="0" applyBorder="0" applyAlignment="0" applyProtection="0"/>
    <xf numFmtId="0" fontId="0" fillId="38" borderId="9" applyNumberFormat="0" applyFont="0" applyAlignment="0" applyProtection="0"/>
    <xf numFmtId="9" fontId="1" fillId="0" borderId="0" applyFill="0" applyBorder="0" applyAlignment="0" applyProtection="0"/>
    <xf numFmtId="0" fontId="2" fillId="0" borderId="0" applyNumberFormat="0" applyFill="0" applyBorder="0" applyAlignment="0" applyProtection="0"/>
    <xf numFmtId="172" fontId="2" fillId="0" borderId="0" applyFill="0" applyBorder="0" applyAlignment="0" applyProtection="0"/>
    <xf numFmtId="0" fontId="67" fillId="0" borderId="10" applyNumberFormat="0" applyFill="0" applyAlignment="0" applyProtection="0"/>
    <xf numFmtId="0" fontId="68"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69" fillId="39" borderId="0" applyNumberFormat="0" applyBorder="0" applyAlignment="0" applyProtection="0"/>
  </cellStyleXfs>
  <cellXfs count="123">
    <xf numFmtId="0" fontId="0" fillId="0" borderId="0" xfId="0" applyAlignment="1">
      <alignment/>
    </xf>
    <xf numFmtId="0" fontId="0" fillId="0" borderId="0" xfId="0" applyFill="1" applyAlignment="1">
      <alignment/>
    </xf>
    <xf numFmtId="0" fontId="0" fillId="40" borderId="0" xfId="0" applyFill="1" applyAlignment="1">
      <alignment/>
    </xf>
    <xf numFmtId="0" fontId="15" fillId="0" borderId="0" xfId="0" applyFont="1" applyBorder="1" applyAlignment="1">
      <alignment/>
    </xf>
    <xf numFmtId="0" fontId="16" fillId="0" borderId="0" xfId="0" applyFont="1" applyBorder="1" applyAlignment="1">
      <alignment/>
    </xf>
    <xf numFmtId="0" fontId="19" fillId="0" borderId="11" xfId="0" applyFont="1" applyFill="1" applyBorder="1" applyAlignment="1">
      <alignment horizontal="center" wrapText="1"/>
    </xf>
    <xf numFmtId="0" fontId="0" fillId="0" borderId="11" xfId="0" applyBorder="1" applyAlignment="1">
      <alignment/>
    </xf>
    <xf numFmtId="0" fontId="19" fillId="0" borderId="0" xfId="0" applyFont="1" applyFill="1" applyBorder="1" applyAlignment="1">
      <alignment horizontal="center" wrapText="1"/>
    </xf>
    <xf numFmtId="0" fontId="19" fillId="0" borderId="0" xfId="0" applyFont="1" applyFill="1" applyBorder="1" applyAlignment="1">
      <alignment textRotation="90" wrapText="1"/>
    </xf>
    <xf numFmtId="0" fontId="21" fillId="0" borderId="12" xfId="0" applyFont="1" applyFill="1" applyBorder="1" applyAlignment="1">
      <alignment horizontal="center" wrapText="1"/>
    </xf>
    <xf numFmtId="0" fontId="19" fillId="0" borderId="0" xfId="0" applyFont="1" applyFill="1" applyBorder="1" applyAlignment="1">
      <alignment wrapText="1"/>
    </xf>
    <xf numFmtId="173" fontId="16" fillId="0" borderId="13" xfId="0" applyNumberFormat="1" applyFont="1" applyFill="1" applyBorder="1" applyAlignment="1">
      <alignment vertical="top" wrapText="1"/>
    </xf>
    <xf numFmtId="173" fontId="16" fillId="0" borderId="12" xfId="0" applyNumberFormat="1" applyFont="1" applyFill="1" applyBorder="1" applyAlignment="1">
      <alignment vertical="top" wrapText="1"/>
    </xf>
    <xf numFmtId="173" fontId="16" fillId="0" borderId="12" xfId="0" applyNumberFormat="1" applyFont="1" applyFill="1" applyBorder="1" applyAlignment="1">
      <alignment vertical="center" textRotation="90" wrapText="1"/>
    </xf>
    <xf numFmtId="173" fontId="16" fillId="40" borderId="13" xfId="0" applyNumberFormat="1" applyFont="1" applyFill="1" applyBorder="1" applyAlignment="1">
      <alignment vertical="center" textRotation="90" wrapText="1"/>
    </xf>
    <xf numFmtId="173" fontId="22" fillId="0" borderId="0" xfId="0" applyNumberFormat="1" applyFont="1" applyFill="1" applyBorder="1" applyAlignment="1">
      <alignment vertical="center" textRotation="90" wrapText="1"/>
    </xf>
    <xf numFmtId="173" fontId="0" fillId="0" borderId="0" xfId="0" applyNumberFormat="1" applyAlignment="1">
      <alignment/>
    </xf>
    <xf numFmtId="173" fontId="16" fillId="0" borderId="12" xfId="0" applyNumberFormat="1" applyFont="1" applyFill="1" applyBorder="1" applyAlignment="1">
      <alignment horizontal="left" vertical="top" wrapText="1"/>
    </xf>
    <xf numFmtId="173" fontId="16" fillId="0" borderId="14" xfId="0" applyNumberFormat="1" applyFont="1" applyFill="1" applyBorder="1" applyAlignment="1">
      <alignment vertical="top" wrapText="1"/>
    </xf>
    <xf numFmtId="173" fontId="18" fillId="0" borderId="12" xfId="0" applyNumberFormat="1" applyFont="1" applyFill="1" applyBorder="1" applyAlignment="1">
      <alignment horizontal="center" vertical="center" textRotation="90" wrapText="1"/>
    </xf>
    <xf numFmtId="173" fontId="18" fillId="40" borderId="12" xfId="0" applyNumberFormat="1" applyFont="1" applyFill="1" applyBorder="1" applyAlignment="1">
      <alignment vertical="center" textRotation="90" wrapText="1"/>
    </xf>
    <xf numFmtId="173" fontId="19" fillId="0" borderId="0" xfId="0" applyNumberFormat="1" applyFont="1" applyFill="1" applyBorder="1" applyAlignment="1">
      <alignment vertical="center" textRotation="90" wrapText="1"/>
    </xf>
    <xf numFmtId="173" fontId="19" fillId="0" borderId="0" xfId="0" applyNumberFormat="1" applyFont="1" applyFill="1" applyBorder="1" applyAlignment="1">
      <alignment horizontal="center" wrapText="1"/>
    </xf>
    <xf numFmtId="173" fontId="16" fillId="0" borderId="12" xfId="0" applyNumberFormat="1" applyFont="1" applyFill="1" applyBorder="1" applyAlignment="1">
      <alignment wrapText="1"/>
    </xf>
    <xf numFmtId="173" fontId="16" fillId="40" borderId="12" xfId="0" applyNumberFormat="1" applyFont="1" applyFill="1" applyBorder="1" applyAlignment="1">
      <alignment vertical="center" textRotation="90" wrapText="1"/>
    </xf>
    <xf numFmtId="173" fontId="16" fillId="0" borderId="15" xfId="0" applyNumberFormat="1" applyFont="1" applyFill="1" applyBorder="1" applyAlignment="1">
      <alignment wrapText="1"/>
    </xf>
    <xf numFmtId="173" fontId="16" fillId="0" borderId="15" xfId="0" applyNumberFormat="1" applyFont="1" applyFill="1" applyBorder="1" applyAlignment="1">
      <alignment vertical="top" wrapText="1"/>
    </xf>
    <xf numFmtId="173" fontId="16" fillId="40" borderId="12" xfId="0" applyNumberFormat="1" applyFont="1" applyFill="1" applyBorder="1" applyAlignment="1">
      <alignment vertical="center" textRotation="90"/>
    </xf>
    <xf numFmtId="173" fontId="22" fillId="0" borderId="0" xfId="0" applyNumberFormat="1" applyFont="1" applyFill="1" applyBorder="1" applyAlignment="1">
      <alignment vertical="center" textRotation="90"/>
    </xf>
    <xf numFmtId="173" fontId="16" fillId="0" borderId="15" xfId="0" applyNumberFormat="1" applyFont="1" applyFill="1" applyBorder="1" applyAlignment="1">
      <alignment horizontal="center" vertical="top" wrapText="1"/>
    </xf>
    <xf numFmtId="173" fontId="19" fillId="0" borderId="0" xfId="0" applyNumberFormat="1" applyFont="1" applyFill="1" applyBorder="1" applyAlignment="1">
      <alignment horizontal="center" vertical="center" textRotation="90" wrapText="1"/>
    </xf>
    <xf numFmtId="174" fontId="0" fillId="0" borderId="0" xfId="0" applyNumberFormat="1" applyAlignment="1">
      <alignment/>
    </xf>
    <xf numFmtId="173" fontId="24" fillId="0" borderId="13" xfId="0" applyNumberFormat="1" applyFont="1" applyFill="1" applyBorder="1" applyAlignment="1">
      <alignment vertical="center" textRotation="90" wrapText="1"/>
    </xf>
    <xf numFmtId="173" fontId="24" fillId="0" borderId="12" xfId="0" applyNumberFormat="1" applyFont="1" applyFill="1" applyBorder="1" applyAlignment="1">
      <alignment vertical="center" textRotation="90" wrapText="1"/>
    </xf>
    <xf numFmtId="173" fontId="24" fillId="40" borderId="13" xfId="0" applyNumberFormat="1" applyFont="1" applyFill="1" applyBorder="1" applyAlignment="1">
      <alignment vertical="center" textRotation="90" wrapText="1"/>
    </xf>
    <xf numFmtId="173" fontId="16" fillId="0" borderId="13" xfId="0" applyNumberFormat="1" applyFont="1" applyFill="1" applyBorder="1" applyAlignment="1">
      <alignment horizontal="center" vertical="top" wrapText="1"/>
    </xf>
    <xf numFmtId="173" fontId="24" fillId="0" borderId="13" xfId="0" applyNumberFormat="1" applyFont="1" applyFill="1" applyBorder="1" applyAlignment="1">
      <alignment horizontal="left" vertical="top" wrapText="1"/>
    </xf>
    <xf numFmtId="173" fontId="24" fillId="40" borderId="13" xfId="0" applyNumberFormat="1" applyFont="1" applyFill="1" applyBorder="1" applyAlignment="1">
      <alignment horizontal="left" vertical="top" wrapText="1"/>
    </xf>
    <xf numFmtId="173" fontId="25" fillId="0" borderId="0" xfId="0" applyNumberFormat="1" applyFont="1" applyFill="1" applyBorder="1" applyAlignment="1">
      <alignment vertical="center" textRotation="90" wrapText="1"/>
    </xf>
    <xf numFmtId="0" fontId="26" fillId="40" borderId="0" xfId="0" applyFont="1" applyFill="1" applyAlignment="1">
      <alignment/>
    </xf>
    <xf numFmtId="173" fontId="23" fillId="0" borderId="12" xfId="0" applyNumberFormat="1" applyFont="1" applyFill="1" applyBorder="1" applyAlignment="1">
      <alignment vertical="center" textRotation="90" wrapText="1"/>
    </xf>
    <xf numFmtId="173" fontId="19" fillId="0" borderId="0" xfId="0" applyNumberFormat="1" applyFont="1" applyFill="1" applyBorder="1" applyAlignment="1">
      <alignment horizontal="center" vertical="center" textRotation="90"/>
    </xf>
    <xf numFmtId="173" fontId="24" fillId="40" borderId="13" xfId="0" applyNumberFormat="1" applyFont="1" applyFill="1" applyBorder="1" applyAlignment="1">
      <alignment horizontal="center" vertical="center" wrapText="1"/>
    </xf>
    <xf numFmtId="173" fontId="24" fillId="40" borderId="12" xfId="0" applyNumberFormat="1" applyFont="1" applyFill="1" applyBorder="1" applyAlignment="1">
      <alignment vertical="top" wrapText="1"/>
    </xf>
    <xf numFmtId="0" fontId="30" fillId="0" borderId="0" xfId="0" applyFont="1" applyAlignment="1">
      <alignment/>
    </xf>
    <xf numFmtId="173" fontId="16" fillId="0" borderId="12" xfId="0" applyNumberFormat="1" applyFont="1" applyFill="1" applyBorder="1" applyAlignment="1">
      <alignment horizontal="center" vertical="top" wrapText="1"/>
    </xf>
    <xf numFmtId="173" fontId="24" fillId="40" borderId="13" xfId="0" applyNumberFormat="1" applyFont="1" applyFill="1" applyBorder="1" applyAlignment="1">
      <alignment horizontal="center" vertical="top" wrapText="1"/>
    </xf>
    <xf numFmtId="173" fontId="24" fillId="0" borderId="13" xfId="0" applyNumberFormat="1" applyFont="1" applyFill="1" applyBorder="1" applyAlignment="1">
      <alignment horizontal="center" vertical="top" wrapText="1"/>
    </xf>
    <xf numFmtId="0" fontId="21" fillId="40" borderId="16" xfId="0" applyFont="1" applyFill="1" applyBorder="1" applyAlignment="1">
      <alignment horizontal="center" wrapText="1"/>
    </xf>
    <xf numFmtId="0" fontId="18" fillId="40" borderId="17" xfId="0" applyFont="1" applyFill="1" applyBorder="1" applyAlignment="1">
      <alignment vertical="center" textRotation="90" wrapText="1"/>
    </xf>
    <xf numFmtId="0" fontId="18" fillId="41" borderId="17" xfId="0" applyFont="1" applyFill="1" applyBorder="1" applyAlignment="1">
      <alignment vertical="center" textRotation="90" wrapText="1"/>
    </xf>
    <xf numFmtId="0" fontId="21" fillId="41" borderId="16" xfId="0" applyFont="1" applyFill="1" applyBorder="1" applyAlignment="1">
      <alignment horizontal="center" wrapText="1"/>
    </xf>
    <xf numFmtId="173" fontId="16" fillId="41" borderId="13" xfId="0" applyNumberFormat="1" applyFont="1" applyFill="1" applyBorder="1" applyAlignment="1">
      <alignment vertical="center" textRotation="90" wrapText="1"/>
    </xf>
    <xf numFmtId="173" fontId="24" fillId="41" borderId="13" xfId="0" applyNumberFormat="1" applyFont="1" applyFill="1" applyBorder="1" applyAlignment="1">
      <alignment vertical="center" textRotation="90" wrapText="1"/>
    </xf>
    <xf numFmtId="173" fontId="23" fillId="41" borderId="12" xfId="0" applyNumberFormat="1" applyFont="1" applyFill="1" applyBorder="1" applyAlignment="1">
      <alignment vertical="center" textRotation="90" wrapText="1"/>
    </xf>
    <xf numFmtId="173" fontId="16" fillId="41" borderId="12" xfId="0" applyNumberFormat="1" applyFont="1" applyFill="1" applyBorder="1" applyAlignment="1">
      <alignment vertical="center" textRotation="90" wrapText="1"/>
    </xf>
    <xf numFmtId="173" fontId="18" fillId="41" borderId="12" xfId="0" applyNumberFormat="1" applyFont="1" applyFill="1" applyBorder="1" applyAlignment="1">
      <alignment vertical="center" textRotation="90" wrapText="1"/>
    </xf>
    <xf numFmtId="173" fontId="16" fillId="41" borderId="12" xfId="0" applyNumberFormat="1" applyFont="1" applyFill="1" applyBorder="1" applyAlignment="1">
      <alignment vertical="center" textRotation="90"/>
    </xf>
    <xf numFmtId="173" fontId="18" fillId="41" borderId="12" xfId="0" applyNumberFormat="1" applyFont="1" applyFill="1" applyBorder="1" applyAlignment="1">
      <alignment horizontal="center" vertical="center" textRotation="90" wrapText="1"/>
    </xf>
    <xf numFmtId="173" fontId="31" fillId="41" borderId="13" xfId="0" applyNumberFormat="1" applyFont="1" applyFill="1" applyBorder="1" applyAlignment="1">
      <alignment vertical="center" textRotation="90" wrapText="1"/>
    </xf>
    <xf numFmtId="173" fontId="24" fillId="41" borderId="12" xfId="0" applyNumberFormat="1" applyFont="1" applyFill="1" applyBorder="1" applyAlignment="1">
      <alignment vertical="center" textRotation="90" wrapText="1"/>
    </xf>
    <xf numFmtId="173" fontId="32" fillId="41" borderId="12" xfId="0" applyNumberFormat="1" applyFont="1" applyFill="1" applyBorder="1" applyAlignment="1">
      <alignment vertical="center" textRotation="90" wrapText="1"/>
    </xf>
    <xf numFmtId="0" fontId="0" fillId="41" borderId="0" xfId="0" applyFill="1" applyAlignment="1">
      <alignment/>
    </xf>
    <xf numFmtId="0" fontId="20" fillId="41" borderId="17" xfId="0" applyFont="1" applyFill="1" applyBorder="1" applyAlignment="1">
      <alignment vertical="center" wrapText="1"/>
    </xf>
    <xf numFmtId="0" fontId="18" fillId="41" borderId="17" xfId="0" applyFont="1" applyFill="1" applyBorder="1" applyAlignment="1">
      <alignment horizontal="center" vertical="center" textRotation="90" wrapText="1"/>
    </xf>
    <xf numFmtId="0" fontId="18" fillId="41" borderId="17" xfId="0" applyFont="1" applyFill="1" applyBorder="1" applyAlignment="1">
      <alignment horizontal="center" textRotation="90" wrapText="1"/>
    </xf>
    <xf numFmtId="0" fontId="21" fillId="41" borderId="12" xfId="0" applyFont="1" applyFill="1" applyBorder="1" applyAlignment="1">
      <alignment horizontal="center" wrapText="1"/>
    </xf>
    <xf numFmtId="173" fontId="16" fillId="41" borderId="13" xfId="0" applyNumberFormat="1" applyFont="1" applyFill="1" applyBorder="1" applyAlignment="1">
      <alignment vertical="center" wrapText="1"/>
    </xf>
    <xf numFmtId="173" fontId="18" fillId="41" borderId="13" xfId="0" applyNumberFormat="1" applyFont="1" applyFill="1" applyBorder="1" applyAlignment="1">
      <alignment vertical="center" textRotation="90" wrapText="1"/>
    </xf>
    <xf numFmtId="173" fontId="23" fillId="41" borderId="13" xfId="0" applyNumberFormat="1" applyFont="1" applyFill="1" applyBorder="1" applyAlignment="1">
      <alignment vertical="center" textRotation="90" wrapText="1"/>
    </xf>
    <xf numFmtId="173" fontId="23" fillId="41" borderId="12" xfId="0" applyNumberFormat="1" applyFont="1" applyFill="1" applyBorder="1" applyAlignment="1">
      <alignment horizontal="center" vertical="center" textRotation="90" wrapText="1"/>
    </xf>
    <xf numFmtId="173" fontId="24" fillId="41" borderId="12" xfId="0" applyNumberFormat="1" applyFont="1" applyFill="1" applyBorder="1" applyAlignment="1">
      <alignment horizontal="left" vertical="center" wrapText="1"/>
    </xf>
    <xf numFmtId="173" fontId="24" fillId="41" borderId="12" xfId="0" applyNumberFormat="1" applyFont="1" applyFill="1" applyBorder="1" applyAlignment="1">
      <alignment vertical="center" wrapText="1"/>
    </xf>
    <xf numFmtId="173" fontId="16" fillId="41" borderId="12" xfId="0" applyNumberFormat="1" applyFont="1" applyFill="1" applyBorder="1" applyAlignment="1">
      <alignment vertical="center" wrapText="1"/>
    </xf>
    <xf numFmtId="173" fontId="18" fillId="41" borderId="12" xfId="0" applyNumberFormat="1" applyFont="1" applyFill="1" applyBorder="1" applyAlignment="1">
      <alignment vertical="center" textRotation="90"/>
    </xf>
    <xf numFmtId="173" fontId="16" fillId="41" borderId="18" xfId="0" applyNumberFormat="1" applyFont="1" applyFill="1" applyBorder="1" applyAlignment="1">
      <alignment vertical="center" wrapText="1"/>
    </xf>
    <xf numFmtId="173" fontId="16" fillId="41" borderId="12" xfId="0" applyNumberFormat="1" applyFont="1" applyFill="1" applyBorder="1" applyAlignment="1">
      <alignment horizontal="center" vertical="center" textRotation="90" wrapText="1"/>
    </xf>
    <xf numFmtId="173" fontId="24" fillId="41" borderId="13" xfId="0" applyNumberFormat="1" applyFont="1" applyFill="1" applyBorder="1" applyAlignment="1">
      <alignment horizontal="center" vertical="center" textRotation="90" wrapText="1"/>
    </xf>
    <xf numFmtId="173" fontId="24" fillId="41" borderId="13" xfId="0" applyNumberFormat="1" applyFont="1" applyFill="1" applyBorder="1" applyAlignment="1">
      <alignment vertical="center" wrapText="1"/>
    </xf>
    <xf numFmtId="173" fontId="24" fillId="41" borderId="12" xfId="0" applyNumberFormat="1" applyFont="1" applyFill="1" applyBorder="1" applyAlignment="1">
      <alignment horizontal="center" vertical="center" textRotation="90" wrapText="1"/>
    </xf>
    <xf numFmtId="173" fontId="24" fillId="41" borderId="12" xfId="0" applyNumberFormat="1" applyFont="1" applyFill="1" applyBorder="1" applyAlignment="1">
      <alignment wrapText="1"/>
    </xf>
    <xf numFmtId="173" fontId="16" fillId="41" borderId="12" xfId="0" applyNumberFormat="1" applyFont="1" applyFill="1" applyBorder="1" applyAlignment="1">
      <alignment wrapText="1"/>
    </xf>
    <xf numFmtId="173" fontId="31" fillId="41" borderId="12" xfId="0" applyNumberFormat="1" applyFont="1" applyFill="1" applyBorder="1" applyAlignment="1">
      <alignment vertical="center" textRotation="90" wrapText="1"/>
    </xf>
    <xf numFmtId="173" fontId="23" fillId="41" borderId="13" xfId="0" applyNumberFormat="1" applyFont="1" applyFill="1" applyBorder="1" applyAlignment="1">
      <alignment horizontal="center" vertical="center" textRotation="90" wrapText="1"/>
    </xf>
    <xf numFmtId="173" fontId="70" fillId="41" borderId="13" xfId="0" applyNumberFormat="1" applyFont="1" applyFill="1" applyBorder="1" applyAlignment="1">
      <alignment vertical="center" textRotation="90" wrapText="1"/>
    </xf>
    <xf numFmtId="173" fontId="70" fillId="41" borderId="12" xfId="0" applyNumberFormat="1" applyFont="1" applyFill="1" applyBorder="1" applyAlignment="1">
      <alignment vertical="center" textRotation="90" wrapText="1"/>
    </xf>
    <xf numFmtId="173" fontId="71" fillId="41" borderId="12" xfId="0" applyNumberFormat="1" applyFont="1" applyFill="1" applyBorder="1" applyAlignment="1">
      <alignment vertical="center" textRotation="90" wrapText="1"/>
    </xf>
    <xf numFmtId="173" fontId="71" fillId="41" borderId="12" xfId="0" applyNumberFormat="1" applyFont="1" applyFill="1" applyBorder="1" applyAlignment="1">
      <alignment horizontal="center" vertical="center" textRotation="90" wrapText="1"/>
    </xf>
    <xf numFmtId="173" fontId="70" fillId="41" borderId="12" xfId="0" applyNumberFormat="1" applyFont="1" applyFill="1" applyBorder="1" applyAlignment="1">
      <alignment horizontal="center" vertical="center" textRotation="90" wrapText="1"/>
    </xf>
    <xf numFmtId="173" fontId="70" fillId="41" borderId="12" xfId="0" applyNumberFormat="1" applyFont="1" applyFill="1" applyBorder="1" applyAlignment="1">
      <alignment vertical="center" textRotation="90"/>
    </xf>
    <xf numFmtId="173" fontId="28" fillId="41" borderId="13" xfId="0" applyNumberFormat="1" applyFont="1" applyFill="1" applyBorder="1" applyAlignment="1">
      <alignment horizontal="center" vertical="center" textRotation="90"/>
    </xf>
    <xf numFmtId="174" fontId="28" fillId="41" borderId="13" xfId="0" applyNumberFormat="1" applyFont="1" applyFill="1" applyBorder="1" applyAlignment="1">
      <alignment horizontal="center" vertical="center" textRotation="90"/>
    </xf>
    <xf numFmtId="174" fontId="33" fillId="41" borderId="13" xfId="0" applyNumberFormat="1" applyFont="1" applyFill="1" applyBorder="1" applyAlignment="1">
      <alignment horizontal="center" vertical="center" textRotation="90"/>
    </xf>
    <xf numFmtId="173" fontId="72" fillId="41" borderId="13" xfId="0" applyNumberFormat="1" applyFont="1" applyFill="1" applyBorder="1" applyAlignment="1">
      <alignment horizontal="center" vertical="center" textRotation="90"/>
    </xf>
    <xf numFmtId="173" fontId="33" fillId="41" borderId="13" xfId="0" applyNumberFormat="1" applyFont="1" applyFill="1" applyBorder="1" applyAlignment="1">
      <alignment horizontal="center" vertical="center" textRotation="90"/>
    </xf>
    <xf numFmtId="173" fontId="28" fillId="40" borderId="13" xfId="0" applyNumberFormat="1" applyFont="1" applyFill="1" applyBorder="1" applyAlignment="1">
      <alignment horizontal="center" vertical="center" textRotation="90"/>
    </xf>
    <xf numFmtId="0" fontId="29" fillId="41" borderId="0" xfId="0" applyFont="1" applyFill="1" applyAlignment="1">
      <alignment vertical="center" wrapText="1"/>
    </xf>
    <xf numFmtId="0" fontId="0" fillId="0" borderId="0" xfId="0" applyBorder="1" applyAlignment="1">
      <alignment/>
    </xf>
    <xf numFmtId="173" fontId="0" fillId="0" borderId="0" xfId="0" applyNumberFormat="1" applyBorder="1" applyAlignment="1">
      <alignment/>
    </xf>
    <xf numFmtId="0" fontId="0" fillId="41" borderId="0" xfId="0" applyFill="1" applyBorder="1" applyAlignment="1">
      <alignment/>
    </xf>
    <xf numFmtId="0" fontId="0" fillId="40" borderId="0" xfId="0" applyFill="1" applyBorder="1" applyAlignment="1">
      <alignment/>
    </xf>
    <xf numFmtId="0" fontId="15" fillId="42" borderId="19" xfId="0" applyFont="1" applyFill="1" applyBorder="1" applyAlignment="1">
      <alignment horizontal="right"/>
    </xf>
    <xf numFmtId="173" fontId="16" fillId="0" borderId="12" xfId="0" applyNumberFormat="1" applyFont="1" applyFill="1" applyBorder="1" applyAlignment="1">
      <alignment horizontal="center" vertical="top" wrapText="1"/>
    </xf>
    <xf numFmtId="173" fontId="16" fillId="0" borderId="12" xfId="0" applyNumberFormat="1" applyFont="1" applyFill="1" applyBorder="1" applyAlignment="1">
      <alignment horizontal="left" vertical="top" wrapText="1"/>
    </xf>
    <xf numFmtId="0" fontId="15" fillId="0" borderId="0" xfId="0" applyFont="1" applyBorder="1" applyAlignment="1">
      <alignment horizontal="center"/>
    </xf>
    <xf numFmtId="0" fontId="17" fillId="0" borderId="20" xfId="0" applyFont="1" applyBorder="1" applyAlignment="1">
      <alignment horizontal="center" vertical="center" wrapText="1"/>
    </xf>
    <xf numFmtId="0" fontId="17" fillId="0" borderId="0" xfId="0" applyFont="1" applyBorder="1" applyAlignment="1">
      <alignment horizontal="center" vertical="center" wrapText="1"/>
    </xf>
    <xf numFmtId="173" fontId="18" fillId="0" borderId="12" xfId="0" applyNumberFormat="1" applyFont="1" applyFill="1" applyBorder="1" applyAlignment="1">
      <alignment horizontal="center" wrapText="1"/>
    </xf>
    <xf numFmtId="173" fontId="18" fillId="0" borderId="18" xfId="0" applyNumberFormat="1" applyFont="1" applyFill="1" applyBorder="1" applyAlignment="1">
      <alignment horizontal="center" wrapText="1"/>
    </xf>
    <xf numFmtId="173" fontId="18" fillId="0" borderId="14" xfId="0" applyNumberFormat="1" applyFont="1" applyFill="1" applyBorder="1" applyAlignment="1">
      <alignment horizontal="center" wrapText="1"/>
    </xf>
    <xf numFmtId="0" fontId="18" fillId="0" borderId="17" xfId="0" applyFont="1" applyFill="1" applyBorder="1" applyAlignment="1">
      <alignment horizontal="center" vertical="center" wrapText="1"/>
    </xf>
    <xf numFmtId="0" fontId="18" fillId="0" borderId="12" xfId="0" applyFont="1" applyFill="1" applyBorder="1" applyAlignment="1">
      <alignment horizontal="center" wrapText="1"/>
    </xf>
    <xf numFmtId="173" fontId="27" fillId="0" borderId="13" xfId="0" applyNumberFormat="1" applyFont="1" applyFill="1" applyBorder="1" applyAlignment="1">
      <alignment horizontal="center" vertical="center" wrapText="1"/>
    </xf>
    <xf numFmtId="173" fontId="16" fillId="40" borderId="12" xfId="0" applyNumberFormat="1" applyFont="1" applyFill="1" applyBorder="1" applyAlignment="1">
      <alignment horizontal="center" vertical="top" wrapText="1"/>
    </xf>
    <xf numFmtId="173" fontId="24" fillId="40" borderId="12" xfId="0" applyNumberFormat="1" applyFont="1" applyFill="1" applyBorder="1" applyAlignment="1">
      <alignment horizontal="left" vertical="top" wrapText="1"/>
    </xf>
    <xf numFmtId="173" fontId="16" fillId="0" borderId="12" xfId="0" applyNumberFormat="1" applyFont="1" applyFill="1" applyBorder="1" applyAlignment="1">
      <alignment horizontal="left" vertical="center" wrapText="1"/>
    </xf>
    <xf numFmtId="173" fontId="23" fillId="0" borderId="12" xfId="0" applyNumberFormat="1" applyFont="1" applyFill="1" applyBorder="1" applyAlignment="1">
      <alignment horizontal="center" wrapText="1"/>
    </xf>
    <xf numFmtId="173" fontId="23" fillId="0" borderId="14" xfId="0" applyNumberFormat="1" applyFont="1" applyFill="1" applyBorder="1" applyAlignment="1">
      <alignment horizontal="center" wrapText="1"/>
    </xf>
    <xf numFmtId="0" fontId="18" fillId="41" borderId="17" xfId="0" applyFont="1" applyFill="1" applyBorder="1" applyAlignment="1">
      <alignment horizontal="center" vertical="center" wrapText="1"/>
    </xf>
    <xf numFmtId="0" fontId="18" fillId="41" borderId="17" xfId="0" applyFont="1" applyFill="1" applyBorder="1" applyAlignment="1">
      <alignment horizontal="center" textRotation="90" wrapText="1"/>
    </xf>
    <xf numFmtId="0" fontId="15" fillId="0" borderId="0" xfId="0" applyFont="1" applyBorder="1" applyAlignment="1">
      <alignment wrapText="1"/>
    </xf>
    <xf numFmtId="0" fontId="16" fillId="0" borderId="12" xfId="0" applyFont="1" applyFill="1" applyBorder="1" applyAlignment="1">
      <alignment horizontal="center" vertical="center" wrapText="1"/>
    </xf>
    <xf numFmtId="0" fontId="16" fillId="41" borderId="15" xfId="0" applyFont="1" applyFill="1" applyBorder="1" applyAlignment="1">
      <alignment horizontal="center" vertical="center" wrapText="1"/>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Accent" xfId="33"/>
    <cellStyle name="Accent 1" xfId="34"/>
    <cellStyle name="Accent 2" xfId="35"/>
    <cellStyle name="Accent 3" xfId="36"/>
    <cellStyle name="Bad" xfId="37"/>
    <cellStyle name="Error" xfId="38"/>
    <cellStyle name="Footnote" xfId="39"/>
    <cellStyle name="Good" xfId="40"/>
    <cellStyle name="Heading 1" xfId="41"/>
    <cellStyle name="Heading 2" xfId="42"/>
    <cellStyle name="Hyperlink" xfId="43"/>
    <cellStyle name="Neutral" xfId="44"/>
    <cellStyle name="Note" xfId="45"/>
    <cellStyle name="Status" xfId="46"/>
    <cellStyle name="Text" xfId="47"/>
    <cellStyle name="Warning" xfId="48"/>
    <cellStyle name="Акцент1" xfId="49"/>
    <cellStyle name="Акцент2" xfId="50"/>
    <cellStyle name="Акцент3" xfId="51"/>
    <cellStyle name="Акцент4" xfId="52"/>
    <cellStyle name="Акцент5" xfId="53"/>
    <cellStyle name="Акцент6" xfId="54"/>
    <cellStyle name="Ввод " xfId="55"/>
    <cellStyle name="Вывод" xfId="56"/>
    <cellStyle name="Вычисление" xfId="57"/>
    <cellStyle name="Hyperlink" xfId="58"/>
    <cellStyle name="Currency" xfId="59"/>
    <cellStyle name="Currency [0]" xfId="60"/>
    <cellStyle name="Заголовок" xfId="61"/>
    <cellStyle name="Заголовок 1" xfId="62"/>
    <cellStyle name="Заголовок 2" xfId="63"/>
    <cellStyle name="Заголовок 3" xfId="64"/>
    <cellStyle name="Заголовок 4" xfId="65"/>
    <cellStyle name="Заголовок1" xfId="66"/>
    <cellStyle name="Итог" xfId="67"/>
    <cellStyle name="Контрольная ячейка" xfId="68"/>
    <cellStyle name="Название" xfId="69"/>
    <cellStyle name="Нейтральный" xfId="70"/>
    <cellStyle name="Followed Hyperlink" xfId="71"/>
    <cellStyle name="Плохой" xfId="72"/>
    <cellStyle name="Пояснение" xfId="73"/>
    <cellStyle name="Примечание" xfId="74"/>
    <cellStyle name="Percent" xfId="75"/>
    <cellStyle name="Результат" xfId="76"/>
    <cellStyle name="Результат2" xfId="77"/>
    <cellStyle name="Связанная ячейка" xfId="78"/>
    <cellStyle name="Текст предупреждения" xfId="79"/>
    <cellStyle name="Comma" xfId="80"/>
    <cellStyle name="Comma [0]" xfId="81"/>
    <cellStyle name="Хороший"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EE"/>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DC2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V59"/>
  <sheetViews>
    <sheetView tabSelected="1" zoomScale="80" zoomScaleNormal="80" zoomScaleSheetLayoutView="80" zoomScalePageLayoutView="0" workbookViewId="0" topLeftCell="A1">
      <pane xSplit="42" ySplit="6" topLeftCell="AQ27" activePane="bottomRight" state="frozen"/>
      <selection pane="topLeft" activeCell="A1" sqref="A1"/>
      <selection pane="topRight" activeCell="AQ1" sqref="AQ1"/>
      <selection pane="bottomLeft" activeCell="A7" sqref="A7"/>
      <selection pane="bottomRight" activeCell="AS29" sqref="AS29"/>
    </sheetView>
  </sheetViews>
  <sheetFormatPr defaultColWidth="9.00390625" defaultRowHeight="15"/>
  <cols>
    <col min="1" max="1" width="6.57421875" style="0" customWidth="1"/>
    <col min="2" max="2" width="26.00390625" style="0" customWidth="1"/>
    <col min="3" max="3" width="10.57421875" style="62" customWidth="1"/>
    <col min="4" max="4" width="6.140625" style="62" customWidth="1"/>
    <col min="5" max="5" width="3.7109375" style="62" customWidth="1"/>
    <col min="6" max="6" width="3.57421875" style="62" customWidth="1"/>
    <col min="7" max="8" width="3.421875" style="62" customWidth="1"/>
    <col min="9" max="9" width="3.28125" style="62" customWidth="1"/>
    <col min="10" max="10" width="3.421875" style="62" customWidth="1"/>
    <col min="11" max="11" width="3.7109375" style="62" customWidth="1"/>
    <col min="12" max="12" width="4.8515625" style="62" customWidth="1"/>
    <col min="13" max="13" width="3.7109375" style="62" customWidth="1"/>
    <col min="14" max="14" width="3.57421875" style="62" customWidth="1"/>
    <col min="15" max="15" width="3.8515625" style="62" customWidth="1"/>
    <col min="16" max="17" width="3.421875" style="62" customWidth="1"/>
    <col min="18" max="18" width="3.8515625" style="62" customWidth="1"/>
    <col min="19" max="19" width="3.421875" style="62" customWidth="1"/>
    <col min="20" max="20" width="4.8515625" style="62" customWidth="1"/>
    <col min="21" max="23" width="3.57421875" style="62" customWidth="1"/>
    <col min="24" max="24" width="3.421875" style="62" customWidth="1"/>
    <col min="25" max="26" width="3.7109375" style="62" customWidth="1"/>
    <col min="27" max="27" width="3.57421875" style="62" customWidth="1"/>
    <col min="28" max="28" width="5.28125" style="62" customWidth="1"/>
    <col min="29" max="32" width="3.57421875" style="62" customWidth="1"/>
    <col min="33" max="33" width="3.8515625" style="62" customWidth="1"/>
    <col min="34" max="35" width="4.00390625" style="62" customWidth="1"/>
    <col min="36" max="36" width="4.8515625" style="62" customWidth="1"/>
    <col min="37" max="37" width="4.140625" style="62" customWidth="1"/>
    <col min="38" max="38" width="4.28125" style="62" customWidth="1"/>
    <col min="39" max="39" width="4.140625" style="62" customWidth="1"/>
    <col min="40" max="40" width="4.28125" style="62" customWidth="1"/>
    <col min="41" max="41" width="4.140625" style="62" customWidth="1"/>
    <col min="42" max="42" width="4.00390625" style="62" customWidth="1"/>
    <col min="43" max="43" width="3.7109375" style="2" customWidth="1"/>
    <col min="44" max="44" width="4.57421875" style="1" customWidth="1"/>
    <col min="45" max="45" width="13.140625" style="0" customWidth="1"/>
    <col min="46" max="46" width="12.00390625" style="0" customWidth="1"/>
    <col min="47" max="47" width="9.00390625" style="0" customWidth="1"/>
    <col min="48" max="48" width="12.00390625" style="0" customWidth="1"/>
  </cols>
  <sheetData>
    <row r="1" spans="1:43" s="3" customFormat="1" ht="159.75" customHeight="1">
      <c r="A1" s="104"/>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20" t="s">
        <v>75</v>
      </c>
      <c r="AF1" s="120"/>
      <c r="AG1" s="120"/>
      <c r="AH1" s="120"/>
      <c r="AI1" s="120"/>
      <c r="AJ1" s="120"/>
      <c r="AK1" s="120"/>
      <c r="AL1" s="120"/>
      <c r="AM1" s="120"/>
      <c r="AN1" s="120"/>
      <c r="AO1" s="120"/>
      <c r="AP1" s="120"/>
      <c r="AQ1" s="120"/>
    </row>
    <row r="2" spans="1:43" s="4" customFormat="1" ht="18" customHeight="1">
      <c r="A2" s="105" t="s">
        <v>0</v>
      </c>
      <c r="B2" s="105"/>
      <c r="C2" s="105"/>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row>
    <row r="3" spans="1:44" s="6" customFormat="1" ht="15" customHeight="1">
      <c r="A3" s="121" t="s">
        <v>1</v>
      </c>
      <c r="B3" s="121" t="s">
        <v>2</v>
      </c>
      <c r="C3" s="122" t="s">
        <v>3</v>
      </c>
      <c r="D3" s="118" t="s">
        <v>4</v>
      </c>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0" t="s">
        <v>5</v>
      </c>
      <c r="AK3" s="110"/>
      <c r="AL3" s="110"/>
      <c r="AM3" s="110"/>
      <c r="AN3" s="110"/>
      <c r="AO3" s="110"/>
      <c r="AP3" s="110"/>
      <c r="AQ3" s="110"/>
      <c r="AR3" s="5"/>
    </row>
    <row r="4" spans="1:44" ht="57" customHeight="1">
      <c r="A4" s="121"/>
      <c r="B4" s="121"/>
      <c r="C4" s="122"/>
      <c r="D4" s="118" t="s">
        <v>6</v>
      </c>
      <c r="E4" s="118"/>
      <c r="F4" s="118"/>
      <c r="G4" s="118"/>
      <c r="H4" s="118"/>
      <c r="I4" s="118"/>
      <c r="J4" s="118"/>
      <c r="K4" s="118"/>
      <c r="L4" s="118" t="s">
        <v>7</v>
      </c>
      <c r="M4" s="118"/>
      <c r="N4" s="118"/>
      <c r="O4" s="118"/>
      <c r="P4" s="118"/>
      <c r="Q4" s="118"/>
      <c r="R4" s="118"/>
      <c r="S4" s="118"/>
      <c r="T4" s="118" t="s">
        <v>8</v>
      </c>
      <c r="U4" s="118"/>
      <c r="V4" s="118"/>
      <c r="W4" s="118"/>
      <c r="X4" s="118"/>
      <c r="Y4" s="118"/>
      <c r="Z4" s="118"/>
      <c r="AA4" s="118"/>
      <c r="AB4" s="118" t="s">
        <v>9</v>
      </c>
      <c r="AC4" s="118"/>
      <c r="AD4" s="118"/>
      <c r="AE4" s="118"/>
      <c r="AF4" s="118"/>
      <c r="AG4" s="118"/>
      <c r="AH4" s="118"/>
      <c r="AI4" s="118"/>
      <c r="AJ4" s="110"/>
      <c r="AK4" s="110"/>
      <c r="AL4" s="110"/>
      <c r="AM4" s="110"/>
      <c r="AN4" s="110"/>
      <c r="AO4" s="110"/>
      <c r="AP4" s="110"/>
      <c r="AQ4" s="110"/>
      <c r="AR4" s="7"/>
    </row>
    <row r="5" spans="1:44" ht="18" customHeight="1">
      <c r="A5" s="121"/>
      <c r="B5" s="121"/>
      <c r="C5" s="122"/>
      <c r="D5" s="119" t="s">
        <v>10</v>
      </c>
      <c r="E5" s="118" t="s">
        <v>11</v>
      </c>
      <c r="F5" s="118"/>
      <c r="G5" s="118"/>
      <c r="H5" s="118"/>
      <c r="I5" s="118"/>
      <c r="J5" s="118"/>
      <c r="K5" s="118"/>
      <c r="L5" s="119" t="s">
        <v>10</v>
      </c>
      <c r="M5" s="118" t="s">
        <v>11</v>
      </c>
      <c r="N5" s="118"/>
      <c r="O5" s="118"/>
      <c r="P5" s="118"/>
      <c r="Q5" s="118"/>
      <c r="R5" s="118"/>
      <c r="S5" s="118"/>
      <c r="T5" s="119" t="s">
        <v>10</v>
      </c>
      <c r="U5" s="118" t="s">
        <v>11</v>
      </c>
      <c r="V5" s="118"/>
      <c r="W5" s="118"/>
      <c r="X5" s="118"/>
      <c r="Y5" s="118"/>
      <c r="Z5" s="118"/>
      <c r="AA5" s="118"/>
      <c r="AB5" s="63"/>
      <c r="AC5" s="118" t="s">
        <v>11</v>
      </c>
      <c r="AD5" s="118"/>
      <c r="AE5" s="118"/>
      <c r="AF5" s="118"/>
      <c r="AG5" s="118"/>
      <c r="AH5" s="118"/>
      <c r="AI5" s="118"/>
      <c r="AJ5" s="119" t="s">
        <v>10</v>
      </c>
      <c r="AK5" s="110" t="s">
        <v>11</v>
      </c>
      <c r="AL5" s="110"/>
      <c r="AM5" s="110"/>
      <c r="AN5" s="110"/>
      <c r="AO5" s="110"/>
      <c r="AP5" s="110"/>
      <c r="AQ5" s="110"/>
      <c r="AR5" s="7"/>
    </row>
    <row r="6" spans="1:44" ht="72" customHeight="1">
      <c r="A6" s="121"/>
      <c r="B6" s="121"/>
      <c r="C6" s="122"/>
      <c r="D6" s="119"/>
      <c r="E6" s="50">
        <v>2018</v>
      </c>
      <c r="F6" s="50">
        <v>2019</v>
      </c>
      <c r="G6" s="50">
        <v>2020</v>
      </c>
      <c r="H6" s="50">
        <v>2021</v>
      </c>
      <c r="I6" s="50">
        <v>2022</v>
      </c>
      <c r="J6" s="50">
        <v>2023</v>
      </c>
      <c r="K6" s="50">
        <v>2024</v>
      </c>
      <c r="L6" s="119"/>
      <c r="M6" s="64">
        <v>2018</v>
      </c>
      <c r="N6" s="64">
        <v>2019</v>
      </c>
      <c r="O6" s="64">
        <v>2020</v>
      </c>
      <c r="P6" s="64">
        <v>2021</v>
      </c>
      <c r="Q6" s="64">
        <v>2022</v>
      </c>
      <c r="R6" s="64">
        <v>2023</v>
      </c>
      <c r="S6" s="64">
        <v>2024</v>
      </c>
      <c r="T6" s="119"/>
      <c r="U6" s="50">
        <v>2018</v>
      </c>
      <c r="V6" s="50">
        <v>2019</v>
      </c>
      <c r="W6" s="50">
        <v>2020</v>
      </c>
      <c r="X6" s="50">
        <v>2021</v>
      </c>
      <c r="Y6" s="50">
        <v>2022</v>
      </c>
      <c r="Z6" s="50">
        <v>2023</v>
      </c>
      <c r="AA6" s="50">
        <v>2024</v>
      </c>
      <c r="AB6" s="65" t="s">
        <v>10</v>
      </c>
      <c r="AC6" s="50">
        <v>2018</v>
      </c>
      <c r="AD6" s="50">
        <v>2019</v>
      </c>
      <c r="AE6" s="50">
        <v>2020</v>
      </c>
      <c r="AF6" s="50">
        <v>2021</v>
      </c>
      <c r="AG6" s="50">
        <v>2022</v>
      </c>
      <c r="AH6" s="50">
        <v>2023</v>
      </c>
      <c r="AI6" s="50">
        <v>2024</v>
      </c>
      <c r="AJ6" s="119"/>
      <c r="AK6" s="50">
        <v>2018</v>
      </c>
      <c r="AL6" s="50">
        <v>2019</v>
      </c>
      <c r="AM6" s="50">
        <v>2020</v>
      </c>
      <c r="AN6" s="50">
        <v>2021</v>
      </c>
      <c r="AO6" s="50">
        <v>2022</v>
      </c>
      <c r="AP6" s="50">
        <v>2023</v>
      </c>
      <c r="AQ6" s="49">
        <v>2024</v>
      </c>
      <c r="AR6" s="8"/>
    </row>
    <row r="7" spans="1:44" ht="15">
      <c r="A7" s="9">
        <v>1</v>
      </c>
      <c r="B7" s="9">
        <v>2</v>
      </c>
      <c r="C7" s="66">
        <v>3</v>
      </c>
      <c r="D7" s="51">
        <v>4</v>
      </c>
      <c r="E7" s="51">
        <v>5</v>
      </c>
      <c r="F7" s="51">
        <v>6</v>
      </c>
      <c r="G7" s="51">
        <v>7</v>
      </c>
      <c r="H7" s="51">
        <v>8</v>
      </c>
      <c r="I7" s="51">
        <v>9</v>
      </c>
      <c r="J7" s="51">
        <v>10</v>
      </c>
      <c r="K7" s="51">
        <v>11</v>
      </c>
      <c r="L7" s="51">
        <v>12</v>
      </c>
      <c r="M7" s="51">
        <v>13</v>
      </c>
      <c r="N7" s="51">
        <v>14</v>
      </c>
      <c r="O7" s="51">
        <v>15</v>
      </c>
      <c r="P7" s="51">
        <v>16</v>
      </c>
      <c r="Q7" s="51">
        <v>17</v>
      </c>
      <c r="R7" s="51">
        <v>18</v>
      </c>
      <c r="S7" s="51">
        <v>19</v>
      </c>
      <c r="T7" s="51">
        <v>20</v>
      </c>
      <c r="U7" s="51">
        <v>21</v>
      </c>
      <c r="V7" s="51">
        <v>22</v>
      </c>
      <c r="W7" s="51">
        <v>23</v>
      </c>
      <c r="X7" s="51">
        <v>24</v>
      </c>
      <c r="Y7" s="51">
        <v>25</v>
      </c>
      <c r="Z7" s="51">
        <v>25</v>
      </c>
      <c r="AA7" s="51">
        <v>27</v>
      </c>
      <c r="AB7" s="51">
        <v>28</v>
      </c>
      <c r="AC7" s="51">
        <v>29</v>
      </c>
      <c r="AD7" s="51">
        <v>30</v>
      </c>
      <c r="AE7" s="51">
        <v>31</v>
      </c>
      <c r="AF7" s="51">
        <v>32</v>
      </c>
      <c r="AG7" s="51">
        <v>33</v>
      </c>
      <c r="AH7" s="51">
        <v>34</v>
      </c>
      <c r="AI7" s="51">
        <v>35</v>
      </c>
      <c r="AJ7" s="51">
        <v>36</v>
      </c>
      <c r="AK7" s="51">
        <v>37</v>
      </c>
      <c r="AL7" s="51">
        <v>38</v>
      </c>
      <c r="AM7" s="51">
        <v>39</v>
      </c>
      <c r="AN7" s="51">
        <v>40</v>
      </c>
      <c r="AO7" s="51">
        <v>41</v>
      </c>
      <c r="AP7" s="51">
        <v>42</v>
      </c>
      <c r="AQ7" s="48">
        <v>43</v>
      </c>
      <c r="AR7" s="10"/>
    </row>
    <row r="8" spans="1:44" ht="15" customHeight="1">
      <c r="A8" s="111" t="s">
        <v>12</v>
      </c>
      <c r="B8" s="111"/>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7"/>
    </row>
    <row r="9" spans="1:45" ht="123.75" customHeight="1">
      <c r="A9" s="11" t="s">
        <v>13</v>
      </c>
      <c r="B9" s="12" t="s">
        <v>14</v>
      </c>
      <c r="C9" s="67" t="s">
        <v>15</v>
      </c>
      <c r="D9" s="68">
        <f>E9+F9+G9+H9+I9+J9+K9</f>
        <v>32.80027</v>
      </c>
      <c r="E9" s="52">
        <v>2.8002700000000003</v>
      </c>
      <c r="F9" s="52">
        <v>0</v>
      </c>
      <c r="G9" s="52">
        <v>0</v>
      </c>
      <c r="H9" s="53">
        <v>30</v>
      </c>
      <c r="I9" s="53">
        <v>0</v>
      </c>
      <c r="J9" s="53">
        <v>0</v>
      </c>
      <c r="K9" s="53">
        <v>0</v>
      </c>
      <c r="L9" s="69">
        <f>M9+N9+O9+P9+Q9+R9+S9</f>
        <v>0</v>
      </c>
      <c r="M9" s="53">
        <v>0</v>
      </c>
      <c r="N9" s="53">
        <v>0</v>
      </c>
      <c r="O9" s="53">
        <v>0</v>
      </c>
      <c r="P9" s="53">
        <v>0</v>
      </c>
      <c r="Q9" s="53">
        <v>0</v>
      </c>
      <c r="R9" s="53">
        <v>0</v>
      </c>
      <c r="S9" s="53">
        <v>0</v>
      </c>
      <c r="T9" s="69">
        <f>U9+V9+W9+X9+Y9+Z9+AA9</f>
        <v>92.19596</v>
      </c>
      <c r="U9" s="53">
        <f>92.19595+0.00001</f>
        <v>92.19596</v>
      </c>
      <c r="V9" s="53">
        <v>0</v>
      </c>
      <c r="W9" s="53">
        <v>0</v>
      </c>
      <c r="X9" s="53">
        <v>0</v>
      </c>
      <c r="Y9" s="53">
        <v>0</v>
      </c>
      <c r="Z9" s="53">
        <v>0</v>
      </c>
      <c r="AA9" s="53">
        <v>0</v>
      </c>
      <c r="AB9" s="69">
        <f>AC9+AD9+AE9+AF9+AG9+AH9+AI9</f>
        <v>420.00377</v>
      </c>
      <c r="AC9" s="60">
        <v>420.00377</v>
      </c>
      <c r="AD9" s="53">
        <v>0</v>
      </c>
      <c r="AE9" s="53">
        <v>0</v>
      </c>
      <c r="AF9" s="53">
        <v>0</v>
      </c>
      <c r="AG9" s="53">
        <v>0</v>
      </c>
      <c r="AH9" s="53">
        <v>0</v>
      </c>
      <c r="AI9" s="53">
        <v>0</v>
      </c>
      <c r="AJ9" s="69">
        <f>AK9+AL9+AM9+AN9+AQ9+AO9+AP9</f>
        <v>545</v>
      </c>
      <c r="AK9" s="53">
        <f>E9+M9+U9+AC9</f>
        <v>515</v>
      </c>
      <c r="AL9" s="53">
        <f aca="true" t="shared" si="0" ref="AL9:AL14">F9+N9+V9+AD9</f>
        <v>0</v>
      </c>
      <c r="AM9" s="53">
        <f aca="true" t="shared" si="1" ref="AM9:AN11">G9+O9+W9+AE9</f>
        <v>0</v>
      </c>
      <c r="AN9" s="53">
        <f t="shared" si="1"/>
        <v>30</v>
      </c>
      <c r="AO9" s="52">
        <v>0</v>
      </c>
      <c r="AP9" s="52">
        <v>0</v>
      </c>
      <c r="AQ9" s="14">
        <f>I9+Q9+Y9+AG9</f>
        <v>0</v>
      </c>
      <c r="AR9" s="15"/>
      <c r="AS9" s="16"/>
    </row>
    <row r="10" spans="1:44" ht="96" customHeight="1">
      <c r="A10" s="17" t="s">
        <v>16</v>
      </c>
      <c r="B10" s="12" t="s">
        <v>17</v>
      </c>
      <c r="C10" s="67" t="s">
        <v>15</v>
      </c>
      <c r="D10" s="68">
        <f>E10+F10+G10+H10+I10+J10+K10</f>
        <v>0.34653</v>
      </c>
      <c r="E10" s="55">
        <v>0.34653</v>
      </c>
      <c r="F10" s="55">
        <v>0</v>
      </c>
      <c r="G10" s="55">
        <v>0</v>
      </c>
      <c r="H10" s="60">
        <v>0</v>
      </c>
      <c r="I10" s="60">
        <v>0</v>
      </c>
      <c r="J10" s="53">
        <v>0</v>
      </c>
      <c r="K10" s="53">
        <v>0</v>
      </c>
      <c r="L10" s="69">
        <f>M10+N10+O10+P10+Q10+R10+S10</f>
        <v>0</v>
      </c>
      <c r="M10" s="60">
        <v>0</v>
      </c>
      <c r="N10" s="60">
        <v>0</v>
      </c>
      <c r="O10" s="60">
        <v>0</v>
      </c>
      <c r="P10" s="60">
        <v>0</v>
      </c>
      <c r="Q10" s="60">
        <v>0</v>
      </c>
      <c r="R10" s="53">
        <v>0</v>
      </c>
      <c r="S10" s="53">
        <v>0</v>
      </c>
      <c r="T10" s="69">
        <f>U10+V10+W10+X10+Y10+Z10+AA10</f>
        <v>11.40902</v>
      </c>
      <c r="U10" s="60">
        <f>11.40903-0.00001</f>
        <v>11.40902</v>
      </c>
      <c r="V10" s="60">
        <v>0</v>
      </c>
      <c r="W10" s="60">
        <v>0</v>
      </c>
      <c r="X10" s="60">
        <v>0</v>
      </c>
      <c r="Y10" s="60">
        <v>0</v>
      </c>
      <c r="Z10" s="53">
        <v>0</v>
      </c>
      <c r="AA10" s="53">
        <v>0</v>
      </c>
      <c r="AB10" s="69">
        <f>AC10+AD10+AE10+AF10+AG10+AH10+AI10</f>
        <v>51.97445</v>
      </c>
      <c r="AC10" s="60">
        <v>51.97445</v>
      </c>
      <c r="AD10" s="60">
        <v>0</v>
      </c>
      <c r="AE10" s="60">
        <v>0</v>
      </c>
      <c r="AF10" s="60">
        <v>0</v>
      </c>
      <c r="AG10" s="60">
        <v>0</v>
      </c>
      <c r="AH10" s="53">
        <v>0</v>
      </c>
      <c r="AI10" s="53">
        <v>0</v>
      </c>
      <c r="AJ10" s="69">
        <f>AK10+AL10+AM10+AN10+AQ10+AO10+AP10</f>
        <v>63.73</v>
      </c>
      <c r="AK10" s="53">
        <f>E10+M10+U10+AC10</f>
        <v>63.73</v>
      </c>
      <c r="AL10" s="53">
        <f t="shared" si="0"/>
        <v>0</v>
      </c>
      <c r="AM10" s="53">
        <f t="shared" si="1"/>
        <v>0</v>
      </c>
      <c r="AN10" s="53">
        <f t="shared" si="1"/>
        <v>0</v>
      </c>
      <c r="AO10" s="52">
        <v>0</v>
      </c>
      <c r="AP10" s="52">
        <v>0</v>
      </c>
      <c r="AQ10" s="14">
        <f>I10+Q10+Y10+AG10</f>
        <v>0</v>
      </c>
      <c r="AR10" s="15"/>
    </row>
    <row r="11" spans="1:48" ht="84.75" customHeight="1">
      <c r="A11" s="17" t="s">
        <v>18</v>
      </c>
      <c r="B11" s="12" t="s">
        <v>19</v>
      </c>
      <c r="C11" s="67" t="s">
        <v>15</v>
      </c>
      <c r="D11" s="68">
        <f>SUM(E11:K11)</f>
        <v>617.1985707830299</v>
      </c>
      <c r="E11" s="55">
        <f>31605.6399/100*0.543742197047021</f>
        <v>171.85320078302993</v>
      </c>
      <c r="F11" s="60">
        <v>0</v>
      </c>
      <c r="G11" s="60">
        <v>0</v>
      </c>
      <c r="H11" s="60">
        <v>445.34537</v>
      </c>
      <c r="I11" s="60">
        <v>0</v>
      </c>
      <c r="J11" s="53">
        <v>0</v>
      </c>
      <c r="K11" s="53">
        <v>0</v>
      </c>
      <c r="L11" s="69">
        <f>SUM(M11:S11)</f>
        <v>0</v>
      </c>
      <c r="M11" s="60">
        <v>0</v>
      </c>
      <c r="N11" s="60">
        <v>0</v>
      </c>
      <c r="O11" s="60">
        <v>0</v>
      </c>
      <c r="P11" s="60">
        <v>0</v>
      </c>
      <c r="Q11" s="60">
        <v>0</v>
      </c>
      <c r="R11" s="53">
        <v>0</v>
      </c>
      <c r="S11" s="53">
        <v>0</v>
      </c>
      <c r="T11" s="69">
        <f>SUM(U11:AA11)</f>
        <v>14119.643909372844</v>
      </c>
      <c r="U11" s="60">
        <f>31605.6399/100*17.9021272066472</f>
        <v>5658.081859372843</v>
      </c>
      <c r="V11" s="60">
        <v>0</v>
      </c>
      <c r="W11" s="60">
        <v>0</v>
      </c>
      <c r="X11" s="60">
        <v>8461.56205</v>
      </c>
      <c r="Y11" s="60">
        <v>0</v>
      </c>
      <c r="Z11" s="53">
        <v>0</v>
      </c>
      <c r="AA11" s="53">
        <v>0</v>
      </c>
      <c r="AB11" s="69">
        <f>SUM(AC11:AI11)</f>
        <v>25775.7048398441</v>
      </c>
      <c r="AC11" s="60">
        <f>31605.6399/100*81.5541305963057</f>
        <v>25775.7048398441</v>
      </c>
      <c r="AD11" s="60">
        <v>0</v>
      </c>
      <c r="AE11" s="60">
        <v>0</v>
      </c>
      <c r="AF11" s="60">
        <v>0</v>
      </c>
      <c r="AG11" s="60">
        <v>0</v>
      </c>
      <c r="AH11" s="53">
        <v>0</v>
      </c>
      <c r="AI11" s="53">
        <v>0</v>
      </c>
      <c r="AJ11" s="69">
        <f>AK11+AL11+AM11+AN11+AQ11+AO11+AP11</f>
        <v>40512.54731999997</v>
      </c>
      <c r="AK11" s="53">
        <f>E11+M11+U11+AC11</f>
        <v>31605.639899999973</v>
      </c>
      <c r="AL11" s="53">
        <f t="shared" si="0"/>
        <v>0</v>
      </c>
      <c r="AM11" s="53">
        <f t="shared" si="1"/>
        <v>0</v>
      </c>
      <c r="AN11" s="53">
        <f t="shared" si="1"/>
        <v>8906.90742</v>
      </c>
      <c r="AO11" s="53">
        <f>I11+Q11+Y11+AG11</f>
        <v>0</v>
      </c>
      <c r="AP11" s="53">
        <f>J11+R11+Z11+AH11</f>
        <v>0</v>
      </c>
      <c r="AQ11" s="32">
        <f>K11+S11+AA11+AI11</f>
        <v>0</v>
      </c>
      <c r="AR11" s="15"/>
      <c r="AV11" s="16"/>
    </row>
    <row r="12" spans="1:48" ht="63" customHeight="1" hidden="1">
      <c r="A12" s="17" t="s">
        <v>20</v>
      </c>
      <c r="B12" s="12" t="s">
        <v>21</v>
      </c>
      <c r="C12" s="67" t="s">
        <v>15</v>
      </c>
      <c r="D12" s="68">
        <f>E12+F12+G12+H12+I12</f>
        <v>0</v>
      </c>
      <c r="E12" s="55">
        <v>0</v>
      </c>
      <c r="F12" s="52">
        <v>0</v>
      </c>
      <c r="G12" s="55">
        <v>0</v>
      </c>
      <c r="H12" s="60">
        <v>0</v>
      </c>
      <c r="I12" s="60">
        <v>0</v>
      </c>
      <c r="J12" s="53"/>
      <c r="K12" s="53"/>
      <c r="L12" s="69">
        <f>M12+N12+O12+P12+Q12</f>
        <v>0</v>
      </c>
      <c r="M12" s="60">
        <v>0</v>
      </c>
      <c r="N12" s="60">
        <v>0</v>
      </c>
      <c r="O12" s="60">
        <v>0</v>
      </c>
      <c r="P12" s="60">
        <v>0</v>
      </c>
      <c r="Q12" s="60">
        <v>0</v>
      </c>
      <c r="R12" s="53"/>
      <c r="S12" s="53"/>
      <c r="T12" s="69">
        <f>U12+V12+W12+X12+Y12</f>
        <v>0</v>
      </c>
      <c r="U12" s="60">
        <v>0</v>
      </c>
      <c r="V12" s="53">
        <v>0</v>
      </c>
      <c r="W12" s="60">
        <v>0</v>
      </c>
      <c r="X12" s="60">
        <v>0</v>
      </c>
      <c r="Y12" s="60">
        <v>0</v>
      </c>
      <c r="Z12" s="53"/>
      <c r="AA12" s="53"/>
      <c r="AB12" s="69">
        <f>AC12+AD12+AE12+AF12+AG12</f>
        <v>0</v>
      </c>
      <c r="AC12" s="60">
        <v>0</v>
      </c>
      <c r="AD12" s="60">
        <v>0</v>
      </c>
      <c r="AE12" s="60">
        <v>0</v>
      </c>
      <c r="AF12" s="60">
        <v>0</v>
      </c>
      <c r="AG12" s="60">
        <v>0</v>
      </c>
      <c r="AH12" s="53"/>
      <c r="AI12" s="53"/>
      <c r="AJ12" s="69">
        <f>AK12+AL12+AM12+AN12+AQ12</f>
        <v>0</v>
      </c>
      <c r="AK12" s="53">
        <v>0</v>
      </c>
      <c r="AL12" s="53">
        <f t="shared" si="0"/>
        <v>0</v>
      </c>
      <c r="AM12" s="53">
        <v>0</v>
      </c>
      <c r="AN12" s="53">
        <v>0</v>
      </c>
      <c r="AO12" s="53"/>
      <c r="AP12" s="53"/>
      <c r="AQ12" s="14">
        <v>0</v>
      </c>
      <c r="AR12" s="15"/>
      <c r="AV12" s="16"/>
    </row>
    <row r="13" spans="1:48" ht="63" customHeight="1" hidden="1">
      <c r="A13" s="17" t="s">
        <v>22</v>
      </c>
      <c r="B13" s="18" t="s">
        <v>23</v>
      </c>
      <c r="C13" s="67" t="s">
        <v>15</v>
      </c>
      <c r="D13" s="68">
        <f>E13+F13+G13+H13+I13</f>
        <v>0</v>
      </c>
      <c r="E13" s="55">
        <v>0</v>
      </c>
      <c r="F13" s="52">
        <v>0</v>
      </c>
      <c r="G13" s="55">
        <v>0</v>
      </c>
      <c r="H13" s="60">
        <v>0</v>
      </c>
      <c r="I13" s="60">
        <v>0</v>
      </c>
      <c r="J13" s="53"/>
      <c r="K13" s="53"/>
      <c r="L13" s="69">
        <v>0</v>
      </c>
      <c r="M13" s="60">
        <v>0</v>
      </c>
      <c r="N13" s="60">
        <v>0</v>
      </c>
      <c r="O13" s="60">
        <v>0</v>
      </c>
      <c r="P13" s="60">
        <v>0</v>
      </c>
      <c r="Q13" s="60">
        <v>0</v>
      </c>
      <c r="R13" s="53"/>
      <c r="S13" s="53"/>
      <c r="T13" s="69">
        <v>0</v>
      </c>
      <c r="U13" s="60">
        <v>0</v>
      </c>
      <c r="V13" s="53">
        <v>0</v>
      </c>
      <c r="W13" s="60">
        <v>0</v>
      </c>
      <c r="X13" s="60">
        <v>0</v>
      </c>
      <c r="Y13" s="60">
        <v>0</v>
      </c>
      <c r="Z13" s="53"/>
      <c r="AA13" s="53"/>
      <c r="AB13" s="69">
        <v>0</v>
      </c>
      <c r="AC13" s="60">
        <v>0</v>
      </c>
      <c r="AD13" s="60">
        <v>0</v>
      </c>
      <c r="AE13" s="60">
        <v>0</v>
      </c>
      <c r="AF13" s="60">
        <v>0</v>
      </c>
      <c r="AG13" s="60">
        <v>0</v>
      </c>
      <c r="AH13" s="53"/>
      <c r="AI13" s="53"/>
      <c r="AJ13" s="69">
        <f>AK13+AL13+AM13+AN13+AQ13</f>
        <v>0</v>
      </c>
      <c r="AK13" s="53">
        <v>0</v>
      </c>
      <c r="AL13" s="53">
        <f t="shared" si="0"/>
        <v>0</v>
      </c>
      <c r="AM13" s="53">
        <v>0</v>
      </c>
      <c r="AN13" s="53">
        <v>0</v>
      </c>
      <c r="AO13" s="53"/>
      <c r="AP13" s="53"/>
      <c r="AQ13" s="14">
        <v>0</v>
      </c>
      <c r="AR13" s="15"/>
      <c r="AV13" s="16"/>
    </row>
    <row r="14" spans="1:48" ht="63" customHeight="1" hidden="1">
      <c r="A14" s="17" t="s">
        <v>24</v>
      </c>
      <c r="B14" s="18" t="s">
        <v>25</v>
      </c>
      <c r="C14" s="67" t="s">
        <v>15</v>
      </c>
      <c r="D14" s="68">
        <f>E14+F14+G14+H14+I14</f>
        <v>0</v>
      </c>
      <c r="E14" s="55">
        <v>0</v>
      </c>
      <c r="F14" s="52">
        <v>0</v>
      </c>
      <c r="G14" s="55">
        <v>0</v>
      </c>
      <c r="H14" s="60">
        <v>0</v>
      </c>
      <c r="I14" s="60">
        <v>0</v>
      </c>
      <c r="J14" s="53"/>
      <c r="K14" s="53"/>
      <c r="L14" s="69">
        <v>0</v>
      </c>
      <c r="M14" s="60">
        <v>0</v>
      </c>
      <c r="N14" s="60">
        <v>0</v>
      </c>
      <c r="O14" s="60">
        <v>0</v>
      </c>
      <c r="P14" s="60">
        <v>0</v>
      </c>
      <c r="Q14" s="60">
        <v>0</v>
      </c>
      <c r="R14" s="53"/>
      <c r="S14" s="53"/>
      <c r="T14" s="69">
        <v>0</v>
      </c>
      <c r="U14" s="60">
        <v>0</v>
      </c>
      <c r="V14" s="53">
        <v>0</v>
      </c>
      <c r="W14" s="60">
        <v>0</v>
      </c>
      <c r="X14" s="60">
        <v>0</v>
      </c>
      <c r="Y14" s="60">
        <v>0</v>
      </c>
      <c r="Z14" s="53"/>
      <c r="AA14" s="53"/>
      <c r="AB14" s="69">
        <v>0</v>
      </c>
      <c r="AC14" s="60">
        <v>0</v>
      </c>
      <c r="AD14" s="60">
        <v>0</v>
      </c>
      <c r="AE14" s="60">
        <v>0</v>
      </c>
      <c r="AF14" s="60">
        <v>0</v>
      </c>
      <c r="AG14" s="60">
        <v>0</v>
      </c>
      <c r="AH14" s="53"/>
      <c r="AI14" s="53"/>
      <c r="AJ14" s="69">
        <f>AK14+AL14+AM14+AN14+AQ14</f>
        <v>0</v>
      </c>
      <c r="AK14" s="53">
        <v>0</v>
      </c>
      <c r="AL14" s="53">
        <f t="shared" si="0"/>
        <v>0</v>
      </c>
      <c r="AM14" s="53">
        <v>0</v>
      </c>
      <c r="AN14" s="53">
        <v>0</v>
      </c>
      <c r="AO14" s="53"/>
      <c r="AP14" s="53"/>
      <c r="AQ14" s="14">
        <v>0</v>
      </c>
      <c r="AR14" s="15"/>
      <c r="AV14" s="16"/>
    </row>
    <row r="15" spans="1:44" ht="93" customHeight="1">
      <c r="A15" s="107" t="s">
        <v>26</v>
      </c>
      <c r="B15" s="107"/>
      <c r="C15" s="107"/>
      <c r="D15" s="56">
        <f>D9+D10+D11</f>
        <v>650.3453707830299</v>
      </c>
      <c r="E15" s="56">
        <f>E9+E10+E11</f>
        <v>175.00000078302995</v>
      </c>
      <c r="F15" s="56">
        <f>F9+F10+F11+F12+F13+F14</f>
        <v>0</v>
      </c>
      <c r="G15" s="56">
        <f>G9+G10+G11+G12</f>
        <v>0</v>
      </c>
      <c r="H15" s="54">
        <f>H9+H10+H11</f>
        <v>475.34537</v>
      </c>
      <c r="I15" s="54">
        <f>I9+I10+I11+I12</f>
        <v>0</v>
      </c>
      <c r="J15" s="54">
        <f>J9+J10+J11+J12</f>
        <v>0</v>
      </c>
      <c r="K15" s="54">
        <f>K9+K10+K11+K12</f>
        <v>0</v>
      </c>
      <c r="L15" s="54">
        <f>L9+L10+L11</f>
        <v>0</v>
      </c>
      <c r="M15" s="54">
        <f>M9+M10+M11+M12</f>
        <v>0</v>
      </c>
      <c r="N15" s="54">
        <f>N9+N10+N11+N12</f>
        <v>0</v>
      </c>
      <c r="O15" s="54">
        <f>O9+O10+O11+O12</f>
        <v>0</v>
      </c>
      <c r="P15" s="54">
        <f>P9+P10+P11</f>
        <v>0</v>
      </c>
      <c r="Q15" s="54">
        <f>Q9+Q10+Q11+Q12</f>
        <v>0</v>
      </c>
      <c r="R15" s="54">
        <f>R9+R10+R11+R12</f>
        <v>0</v>
      </c>
      <c r="S15" s="54">
        <f>S9+S10+S11+S12</f>
        <v>0</v>
      </c>
      <c r="T15" s="54">
        <f>T9+T10+T11</f>
        <v>14223.248889372844</v>
      </c>
      <c r="U15" s="54">
        <f>U9+U10+U11</f>
        <v>5761.686839372843</v>
      </c>
      <c r="V15" s="54">
        <f>V9+V10+V11</f>
        <v>0</v>
      </c>
      <c r="W15" s="54">
        <f>W9+W10+W11+W12</f>
        <v>0</v>
      </c>
      <c r="X15" s="54">
        <f>X9+X10+X11</f>
        <v>8461.56205</v>
      </c>
      <c r="Y15" s="54">
        <f>Y9+Y10+Y11+Y12</f>
        <v>0</v>
      </c>
      <c r="Z15" s="54">
        <f>Z9+Z10+Z11+Z12</f>
        <v>0</v>
      </c>
      <c r="AA15" s="54">
        <f>AA9+AA10+AA11+AA12</f>
        <v>0</v>
      </c>
      <c r="AB15" s="54">
        <f>AB9+AB10+AB11</f>
        <v>26247.6830598441</v>
      </c>
      <c r="AC15" s="54">
        <f>AC9+AC10+AC11</f>
        <v>26247.6830598441</v>
      </c>
      <c r="AD15" s="54">
        <f aca="true" t="shared" si="2" ref="AD15:AI15">AD9+AD10+AD11+AD12</f>
        <v>0</v>
      </c>
      <c r="AE15" s="54">
        <f t="shared" si="2"/>
        <v>0</v>
      </c>
      <c r="AF15" s="54">
        <f t="shared" si="2"/>
        <v>0</v>
      </c>
      <c r="AG15" s="54">
        <f t="shared" si="2"/>
        <v>0</v>
      </c>
      <c r="AH15" s="54">
        <f t="shared" si="2"/>
        <v>0</v>
      </c>
      <c r="AI15" s="54">
        <f t="shared" si="2"/>
        <v>0</v>
      </c>
      <c r="AJ15" s="54">
        <f>AJ9+AJ10+AJ11</f>
        <v>41121.27731999997</v>
      </c>
      <c r="AK15" s="54">
        <f>AK9+AK10+AK11</f>
        <v>32184.369899999972</v>
      </c>
      <c r="AL15" s="70">
        <f>AL9+AL10+AL11+AL12+AL13+AL14</f>
        <v>0</v>
      </c>
      <c r="AM15" s="70">
        <f>AM9+AM10+AM11+AM12+AM13+AM14</f>
        <v>0</v>
      </c>
      <c r="AN15" s="54">
        <f>AN9+AN10+AN11</f>
        <v>8936.90742</v>
      </c>
      <c r="AO15" s="54">
        <f>AO9+AO10+AO11+AO12+AO13+AO14</f>
        <v>0</v>
      </c>
      <c r="AP15" s="54">
        <f>AP9+AP10+AP11+AP12+AP13+AP14</f>
        <v>0</v>
      </c>
      <c r="AQ15" s="20">
        <f>AQ9+AQ10+AQ11+AQ12+AQ13+AQ14</f>
        <v>0</v>
      </c>
      <c r="AR15" s="21"/>
    </row>
    <row r="16" spans="1:44" ht="15.75" customHeight="1">
      <c r="A16" s="107" t="s">
        <v>27</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22"/>
    </row>
    <row r="17" spans="1:45" ht="165" customHeight="1">
      <c r="A17" s="12" t="s">
        <v>28</v>
      </c>
      <c r="B17" s="12" t="s">
        <v>29</v>
      </c>
      <c r="C17" s="71" t="s">
        <v>71</v>
      </c>
      <c r="D17" s="54">
        <f aca="true" t="shared" si="3" ref="D17:I17">D18+D19</f>
        <v>551.6132033001106</v>
      </c>
      <c r="E17" s="60">
        <f t="shared" si="3"/>
        <v>173.36877330011066</v>
      </c>
      <c r="F17" s="60">
        <f t="shared" si="3"/>
        <v>0</v>
      </c>
      <c r="G17" s="60">
        <f t="shared" si="3"/>
        <v>0</v>
      </c>
      <c r="H17" s="60">
        <f t="shared" si="3"/>
        <v>378.24443</v>
      </c>
      <c r="I17" s="60">
        <f t="shared" si="3"/>
        <v>0</v>
      </c>
      <c r="J17" s="60">
        <v>0</v>
      </c>
      <c r="K17" s="60">
        <v>0</v>
      </c>
      <c r="L17" s="54">
        <f>L18+L19</f>
        <v>762.38573</v>
      </c>
      <c r="M17" s="60">
        <f>M18+M19</f>
        <v>762.38573</v>
      </c>
      <c r="N17" s="60">
        <v>0</v>
      </c>
      <c r="O17" s="60">
        <f>O18+O19</f>
        <v>0</v>
      </c>
      <c r="P17" s="60">
        <f>P18+P19</f>
        <v>0</v>
      </c>
      <c r="Q17" s="60">
        <f>Q18+Q19</f>
        <v>0</v>
      </c>
      <c r="R17" s="60">
        <v>0</v>
      </c>
      <c r="S17" s="60">
        <v>0</v>
      </c>
      <c r="T17" s="54">
        <f>T18+T19</f>
        <v>12894.624624955506</v>
      </c>
      <c r="U17" s="60">
        <f>U18+U19</f>
        <v>5707.980454955506</v>
      </c>
      <c r="V17" s="60">
        <f>V18+V19</f>
        <v>0</v>
      </c>
      <c r="W17" s="60">
        <f>W18+W19</f>
        <v>0</v>
      </c>
      <c r="X17" s="60">
        <f>X18+X19</f>
        <v>7186.64417</v>
      </c>
      <c r="Y17" s="60">
        <v>0</v>
      </c>
      <c r="Z17" s="60">
        <v>0</v>
      </c>
      <c r="AA17" s="60">
        <v>0</v>
      </c>
      <c r="AB17" s="54">
        <f aca="true" t="shared" si="4" ref="AB17:AG17">AB18+AB19</f>
        <v>26003.02065174436</v>
      </c>
      <c r="AC17" s="60">
        <f t="shared" si="4"/>
        <v>26003.02065174436</v>
      </c>
      <c r="AD17" s="60">
        <f t="shared" si="4"/>
        <v>0</v>
      </c>
      <c r="AE17" s="60">
        <f t="shared" si="4"/>
        <v>0</v>
      </c>
      <c r="AF17" s="60">
        <f t="shared" si="4"/>
        <v>0</v>
      </c>
      <c r="AG17" s="60">
        <f t="shared" si="4"/>
        <v>0</v>
      </c>
      <c r="AH17" s="60">
        <v>0</v>
      </c>
      <c r="AI17" s="60">
        <v>0</v>
      </c>
      <c r="AJ17" s="54">
        <f>SUM(AK17:AQ17)</f>
        <v>40211.64420999998</v>
      </c>
      <c r="AK17" s="60">
        <f aca="true" t="shared" si="5" ref="AK17:AN20">E17+M17+U17+AC17</f>
        <v>32646.755609999975</v>
      </c>
      <c r="AL17" s="60">
        <f t="shared" si="5"/>
        <v>0</v>
      </c>
      <c r="AM17" s="60">
        <f t="shared" si="5"/>
        <v>0</v>
      </c>
      <c r="AN17" s="60">
        <f t="shared" si="5"/>
        <v>7564.888599999999</v>
      </c>
      <c r="AO17" s="55">
        <v>0</v>
      </c>
      <c r="AP17" s="55">
        <v>0</v>
      </c>
      <c r="AQ17" s="24">
        <f>I17+Q17+Y17+AG17</f>
        <v>0</v>
      </c>
      <c r="AR17" s="15"/>
      <c r="AS17" s="16"/>
    </row>
    <row r="18" spans="1:45" ht="155.25" customHeight="1">
      <c r="A18" s="12" t="s">
        <v>30</v>
      </c>
      <c r="B18" s="12" t="s">
        <v>31</v>
      </c>
      <c r="C18" s="72" t="s">
        <v>72</v>
      </c>
      <c r="D18" s="54">
        <f>E18+F18+G18+H18+I18+J18+K18</f>
        <v>472.8503580703831</v>
      </c>
      <c r="E18" s="60">
        <f>17399.04105/100*0.543742197047021</f>
        <v>94.60592807038309</v>
      </c>
      <c r="F18" s="60">
        <v>0</v>
      </c>
      <c r="G18" s="60">
        <v>0</v>
      </c>
      <c r="H18" s="60">
        <v>378.24443</v>
      </c>
      <c r="I18" s="60">
        <v>0</v>
      </c>
      <c r="J18" s="60">
        <v>0</v>
      </c>
      <c r="K18" s="60">
        <v>0</v>
      </c>
      <c r="L18" s="54">
        <f>M18+N18+O18+P18+Q18+R18+S18</f>
        <v>0</v>
      </c>
      <c r="M18" s="60">
        <v>0</v>
      </c>
      <c r="N18" s="60">
        <v>0</v>
      </c>
      <c r="O18" s="60">
        <v>0</v>
      </c>
      <c r="P18" s="60">
        <v>0</v>
      </c>
      <c r="Q18" s="60">
        <v>0</v>
      </c>
      <c r="R18" s="60">
        <v>0</v>
      </c>
      <c r="S18" s="60">
        <v>0</v>
      </c>
      <c r="T18" s="54">
        <f>U18+V18+W18+X18+Y18+Z18+AA18</f>
        <v>10301.442631507765</v>
      </c>
      <c r="U18" s="60">
        <f>17399.04105/100*17.9021272066472</f>
        <v>3114.798461507765</v>
      </c>
      <c r="V18" s="60">
        <v>0</v>
      </c>
      <c r="W18" s="60">
        <v>0</v>
      </c>
      <c r="X18" s="60">
        <v>7186.64417</v>
      </c>
      <c r="Y18" s="60">
        <v>0</v>
      </c>
      <c r="Z18" s="60">
        <v>0</v>
      </c>
      <c r="AA18" s="60">
        <v>0</v>
      </c>
      <c r="AB18" s="54">
        <f>AC18+AD18+AE18+AF18+AG18+AH18+AI18</f>
        <v>14189.636660421838</v>
      </c>
      <c r="AC18" s="60">
        <f>17399.04105/100*81.5541305963057</f>
        <v>14189.636660421838</v>
      </c>
      <c r="AD18" s="60">
        <v>0</v>
      </c>
      <c r="AE18" s="60">
        <v>0</v>
      </c>
      <c r="AF18" s="60">
        <v>0</v>
      </c>
      <c r="AG18" s="60">
        <v>0</v>
      </c>
      <c r="AH18" s="60">
        <v>0</v>
      </c>
      <c r="AI18" s="60">
        <v>0</v>
      </c>
      <c r="AJ18" s="54">
        <f>SUM(AK18:AQ18)</f>
        <v>24963.929649999984</v>
      </c>
      <c r="AK18" s="60">
        <f t="shared" si="5"/>
        <v>17399.041049999985</v>
      </c>
      <c r="AL18" s="60">
        <f t="shared" si="5"/>
        <v>0</v>
      </c>
      <c r="AM18" s="60">
        <f t="shared" si="5"/>
        <v>0</v>
      </c>
      <c r="AN18" s="60">
        <f t="shared" si="5"/>
        <v>7564.888599999999</v>
      </c>
      <c r="AO18" s="55">
        <v>0</v>
      </c>
      <c r="AP18" s="55">
        <v>0</v>
      </c>
      <c r="AQ18" s="24">
        <f>I18+Q18+Y18+AG18</f>
        <v>0</v>
      </c>
      <c r="AR18" s="15"/>
      <c r="AS18" s="16"/>
    </row>
    <row r="19" spans="1:45" ht="82.5" customHeight="1">
      <c r="A19" s="12" t="s">
        <v>33</v>
      </c>
      <c r="B19" s="12" t="s">
        <v>34</v>
      </c>
      <c r="C19" s="73" t="s">
        <v>15</v>
      </c>
      <c r="D19" s="56">
        <f>E19+F19+G19+H19+I19+J19+K19</f>
        <v>78.76284522972756</v>
      </c>
      <c r="E19" s="55">
        <f>14485.32883/100*0.543742197047021</f>
        <v>78.76284522972756</v>
      </c>
      <c r="F19" s="55">
        <v>0</v>
      </c>
      <c r="G19" s="55">
        <v>0</v>
      </c>
      <c r="H19" s="55">
        <v>0</v>
      </c>
      <c r="I19" s="55">
        <v>0</v>
      </c>
      <c r="J19" s="55">
        <v>0</v>
      </c>
      <c r="K19" s="55">
        <v>0</v>
      </c>
      <c r="L19" s="56">
        <f>M19+N19+O19+P19+Q19+R19+S19</f>
        <v>762.38573</v>
      </c>
      <c r="M19" s="55">
        <v>762.38573</v>
      </c>
      <c r="N19" s="55">
        <v>0</v>
      </c>
      <c r="O19" s="55">
        <v>0</v>
      </c>
      <c r="P19" s="55">
        <v>0</v>
      </c>
      <c r="Q19" s="55">
        <v>0</v>
      </c>
      <c r="R19" s="55">
        <v>0</v>
      </c>
      <c r="S19" s="55">
        <v>0</v>
      </c>
      <c r="T19" s="56">
        <f>U19+V19+W19+X19+Y19+Z19+AA19</f>
        <v>2593.1819934477408</v>
      </c>
      <c r="U19" s="55">
        <f>14485.32883/100*17.9021272066472</f>
        <v>2593.1819934477408</v>
      </c>
      <c r="V19" s="55">
        <v>0</v>
      </c>
      <c r="W19" s="55">
        <v>0</v>
      </c>
      <c r="X19" s="55">
        <v>0</v>
      </c>
      <c r="Y19" s="55">
        <v>0</v>
      </c>
      <c r="Z19" s="55">
        <v>0</v>
      </c>
      <c r="AA19" s="55">
        <v>0</v>
      </c>
      <c r="AB19" s="56">
        <f>AC19+AD19+AE19+AF19+AG19+AH19+AI19</f>
        <v>11813.38399132252</v>
      </c>
      <c r="AC19" s="55">
        <f>14485.32883/100*81.5541305963057</f>
        <v>11813.38399132252</v>
      </c>
      <c r="AD19" s="55">
        <v>0</v>
      </c>
      <c r="AE19" s="55">
        <v>0</v>
      </c>
      <c r="AF19" s="55">
        <v>0</v>
      </c>
      <c r="AG19" s="55">
        <v>0</v>
      </c>
      <c r="AH19" s="55">
        <v>0</v>
      </c>
      <c r="AI19" s="55">
        <v>0</v>
      </c>
      <c r="AJ19" s="56">
        <f>SUM(AK19:AQ19)</f>
        <v>15247.71455999999</v>
      </c>
      <c r="AK19" s="55">
        <f t="shared" si="5"/>
        <v>15247.71455999999</v>
      </c>
      <c r="AL19" s="55">
        <f t="shared" si="5"/>
        <v>0</v>
      </c>
      <c r="AM19" s="55">
        <f t="shared" si="5"/>
        <v>0</v>
      </c>
      <c r="AN19" s="55">
        <f t="shared" si="5"/>
        <v>0</v>
      </c>
      <c r="AO19" s="55">
        <f>I19+Q19+Y19+AG19</f>
        <v>0</v>
      </c>
      <c r="AP19" s="55">
        <f>J19+R19+Z19+AH19</f>
        <v>0</v>
      </c>
      <c r="AQ19" s="24">
        <f>K19+S19+AA19+AI19</f>
        <v>0</v>
      </c>
      <c r="AR19" s="15"/>
      <c r="AS19" s="16"/>
    </row>
    <row r="20" spans="1:45" ht="75" customHeight="1">
      <c r="A20" s="12" t="s">
        <v>35</v>
      </c>
      <c r="B20" s="23" t="s">
        <v>36</v>
      </c>
      <c r="C20" s="73" t="s">
        <v>32</v>
      </c>
      <c r="D20" s="56">
        <f>E20+F20+G20+H20+I20+J20+K20</f>
        <v>1.6312265911410633</v>
      </c>
      <c r="E20" s="55">
        <f>300/100*0.543742197047021</f>
        <v>1.6312265911410633</v>
      </c>
      <c r="F20" s="55">
        <v>0</v>
      </c>
      <c r="G20" s="55">
        <v>0</v>
      </c>
      <c r="H20" s="55">
        <v>0</v>
      </c>
      <c r="I20" s="55">
        <v>0</v>
      </c>
      <c r="J20" s="55"/>
      <c r="K20" s="55">
        <v>0</v>
      </c>
      <c r="L20" s="56">
        <f>M20+N20+O20+P20+Q20+R20+S20</f>
        <v>0</v>
      </c>
      <c r="M20" s="55">
        <v>0</v>
      </c>
      <c r="N20" s="55">
        <v>0</v>
      </c>
      <c r="O20" s="55">
        <v>0</v>
      </c>
      <c r="P20" s="55">
        <v>0</v>
      </c>
      <c r="Q20" s="55">
        <v>0</v>
      </c>
      <c r="R20" s="55">
        <v>0</v>
      </c>
      <c r="S20" s="55">
        <v>0</v>
      </c>
      <c r="T20" s="56">
        <f>U20+V20+W20+X20+Y20+Z20+AA20</f>
        <v>53.7063816199416</v>
      </c>
      <c r="U20" s="55">
        <f>300/100*17.9021272066472</f>
        <v>53.7063816199416</v>
      </c>
      <c r="V20" s="55">
        <v>0</v>
      </c>
      <c r="W20" s="55">
        <v>0</v>
      </c>
      <c r="X20" s="55">
        <v>0</v>
      </c>
      <c r="Y20" s="55">
        <v>0</v>
      </c>
      <c r="Z20" s="55">
        <v>0</v>
      </c>
      <c r="AA20" s="55">
        <v>0</v>
      </c>
      <c r="AB20" s="56">
        <f>AC20+AD20+AE20+AF20+AG20+AH20+AI20</f>
        <v>244.6623917889171</v>
      </c>
      <c r="AC20" s="55">
        <f>300/100*81.5541305963057</f>
        <v>244.6623917889171</v>
      </c>
      <c r="AD20" s="55">
        <v>0</v>
      </c>
      <c r="AE20" s="55">
        <v>0</v>
      </c>
      <c r="AF20" s="55">
        <v>0</v>
      </c>
      <c r="AG20" s="55">
        <v>0</v>
      </c>
      <c r="AH20" s="55">
        <v>0</v>
      </c>
      <c r="AI20" s="55">
        <v>0</v>
      </c>
      <c r="AJ20" s="56">
        <f>SUM(AK20:AQ20)</f>
        <v>299.9999999999998</v>
      </c>
      <c r="AK20" s="55">
        <f t="shared" si="5"/>
        <v>299.9999999999998</v>
      </c>
      <c r="AL20" s="55">
        <f t="shared" si="5"/>
        <v>0</v>
      </c>
      <c r="AM20" s="55">
        <f t="shared" si="5"/>
        <v>0</v>
      </c>
      <c r="AN20" s="55">
        <f t="shared" si="5"/>
        <v>0</v>
      </c>
      <c r="AO20" s="55">
        <v>0</v>
      </c>
      <c r="AP20" s="55">
        <v>0</v>
      </c>
      <c r="AQ20" s="24">
        <f>I20+Q20+Y20+AG20</f>
        <v>0</v>
      </c>
      <c r="AR20" s="15"/>
      <c r="AS20" s="16"/>
    </row>
    <row r="21" spans="1:46" ht="69.75" customHeight="1">
      <c r="A21" s="107" t="s">
        <v>26</v>
      </c>
      <c r="B21" s="107"/>
      <c r="C21" s="107"/>
      <c r="D21" s="56">
        <f>D17+D20</f>
        <v>553.2444298912517</v>
      </c>
      <c r="E21" s="56">
        <f>E17+E20</f>
        <v>174.99999989125172</v>
      </c>
      <c r="F21" s="56">
        <f>F17+F20</f>
        <v>0</v>
      </c>
      <c r="G21" s="56">
        <f>G17+G20</f>
        <v>0</v>
      </c>
      <c r="H21" s="56">
        <f>H17+H20</f>
        <v>378.24443</v>
      </c>
      <c r="I21" s="56">
        <f aca="true" t="shared" si="6" ref="I21:AM21">I17+I20</f>
        <v>0</v>
      </c>
      <c r="J21" s="56">
        <f t="shared" si="6"/>
        <v>0</v>
      </c>
      <c r="K21" s="56">
        <f t="shared" si="6"/>
        <v>0</v>
      </c>
      <c r="L21" s="56">
        <f t="shared" si="6"/>
        <v>762.38573</v>
      </c>
      <c r="M21" s="56">
        <f t="shared" si="6"/>
        <v>762.38573</v>
      </c>
      <c r="N21" s="56">
        <f t="shared" si="6"/>
        <v>0</v>
      </c>
      <c r="O21" s="56">
        <f t="shared" si="6"/>
        <v>0</v>
      </c>
      <c r="P21" s="56">
        <f t="shared" si="6"/>
        <v>0</v>
      </c>
      <c r="Q21" s="56">
        <f t="shared" si="6"/>
        <v>0</v>
      </c>
      <c r="R21" s="56">
        <f t="shared" si="6"/>
        <v>0</v>
      </c>
      <c r="S21" s="56">
        <f t="shared" si="6"/>
        <v>0</v>
      </c>
      <c r="T21" s="56">
        <f t="shared" si="6"/>
        <v>12948.331006575449</v>
      </c>
      <c r="U21" s="56">
        <f t="shared" si="6"/>
        <v>5761.686836575447</v>
      </c>
      <c r="V21" s="56">
        <f t="shared" si="6"/>
        <v>0</v>
      </c>
      <c r="W21" s="56">
        <f t="shared" si="6"/>
        <v>0</v>
      </c>
      <c r="X21" s="56">
        <f t="shared" si="6"/>
        <v>7186.64417</v>
      </c>
      <c r="Y21" s="56">
        <f t="shared" si="6"/>
        <v>0</v>
      </c>
      <c r="Z21" s="56">
        <f t="shared" si="6"/>
        <v>0</v>
      </c>
      <c r="AA21" s="56">
        <f t="shared" si="6"/>
        <v>0</v>
      </c>
      <c r="AB21" s="56">
        <f t="shared" si="6"/>
        <v>26247.683043533274</v>
      </c>
      <c r="AC21" s="56">
        <f t="shared" si="6"/>
        <v>26247.683043533274</v>
      </c>
      <c r="AD21" s="56">
        <f t="shared" si="6"/>
        <v>0</v>
      </c>
      <c r="AE21" s="56">
        <f t="shared" si="6"/>
        <v>0</v>
      </c>
      <c r="AF21" s="56">
        <f t="shared" si="6"/>
        <v>0</v>
      </c>
      <c r="AG21" s="56">
        <f t="shared" si="6"/>
        <v>0</v>
      </c>
      <c r="AH21" s="56">
        <f t="shared" si="6"/>
        <v>0</v>
      </c>
      <c r="AI21" s="56">
        <f t="shared" si="6"/>
        <v>0</v>
      </c>
      <c r="AJ21" s="56">
        <f>SUM(AK21:AQ21)</f>
        <v>40511.64420999997</v>
      </c>
      <c r="AK21" s="56">
        <f t="shared" si="6"/>
        <v>32946.75560999997</v>
      </c>
      <c r="AL21" s="56">
        <f t="shared" si="6"/>
        <v>0</v>
      </c>
      <c r="AM21" s="56">
        <f t="shared" si="6"/>
        <v>0</v>
      </c>
      <c r="AN21" s="56">
        <f>AN17+AN20</f>
        <v>7564.888599999999</v>
      </c>
      <c r="AO21" s="56">
        <f>AO17+AO20</f>
        <v>0</v>
      </c>
      <c r="AP21" s="56">
        <f>AP17+AP20</f>
        <v>0</v>
      </c>
      <c r="AQ21" s="20">
        <f>AQ17+AQ20</f>
        <v>0</v>
      </c>
      <c r="AR21" s="21"/>
      <c r="AS21" s="16"/>
      <c r="AT21" s="16"/>
    </row>
    <row r="22" spans="1:44" ht="15" customHeight="1">
      <c r="A22" s="25"/>
      <c r="B22" s="108" t="s">
        <v>37</v>
      </c>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c r="AQ22" s="108"/>
      <c r="AR22" s="22"/>
    </row>
    <row r="23" spans="1:44" ht="108.75" customHeight="1">
      <c r="A23" s="26" t="s">
        <v>38</v>
      </c>
      <c r="B23" s="17" t="s">
        <v>39</v>
      </c>
      <c r="C23" s="73" t="s">
        <v>40</v>
      </c>
      <c r="D23" s="74">
        <f>E23+F23+G23+H23+I23+J23+K23</f>
        <v>85</v>
      </c>
      <c r="E23" s="55">
        <v>15</v>
      </c>
      <c r="F23" s="55">
        <v>70</v>
      </c>
      <c r="G23" s="55">
        <v>0</v>
      </c>
      <c r="H23" s="55">
        <v>0</v>
      </c>
      <c r="I23" s="55">
        <v>0</v>
      </c>
      <c r="J23" s="55">
        <v>0</v>
      </c>
      <c r="K23" s="55">
        <v>0</v>
      </c>
      <c r="L23" s="56">
        <f>M23+N23+O23+P23+Q23+R23+S23</f>
        <v>0</v>
      </c>
      <c r="M23" s="55">
        <v>0</v>
      </c>
      <c r="N23" s="55">
        <v>0</v>
      </c>
      <c r="O23" s="57">
        <v>0</v>
      </c>
      <c r="P23" s="57">
        <v>0</v>
      </c>
      <c r="Q23" s="57">
        <v>0</v>
      </c>
      <c r="R23" s="57">
        <v>0</v>
      </c>
      <c r="S23" s="57">
        <v>0</v>
      </c>
      <c r="T23" s="74">
        <f>U23+V23+W23+X23+Y23+Z23+AA23</f>
        <v>0</v>
      </c>
      <c r="U23" s="55">
        <v>0</v>
      </c>
      <c r="V23" s="57">
        <v>0</v>
      </c>
      <c r="W23" s="57">
        <v>0</v>
      </c>
      <c r="X23" s="57">
        <v>0</v>
      </c>
      <c r="Y23" s="57">
        <v>0</v>
      </c>
      <c r="Z23" s="57">
        <v>0</v>
      </c>
      <c r="AA23" s="57">
        <v>0</v>
      </c>
      <c r="AB23" s="74">
        <f>AC23+AD23+AE23+AF23+AG23+AH23+AI23</f>
        <v>0</v>
      </c>
      <c r="AC23" s="55">
        <v>0</v>
      </c>
      <c r="AD23" s="57">
        <v>0</v>
      </c>
      <c r="AE23" s="57">
        <v>0</v>
      </c>
      <c r="AF23" s="57">
        <v>0</v>
      </c>
      <c r="AG23" s="57">
        <v>0</v>
      </c>
      <c r="AH23" s="57">
        <v>0</v>
      </c>
      <c r="AI23" s="57">
        <v>0</v>
      </c>
      <c r="AJ23" s="74">
        <f>AK23+AL23+AM23+AN23+AQ23+AO23+AP23</f>
        <v>85</v>
      </c>
      <c r="AK23" s="55">
        <f aca="true" t="shared" si="7" ref="AK23:AP24">E23+M23+U23+AC23</f>
        <v>15</v>
      </c>
      <c r="AL23" s="57">
        <f t="shared" si="7"/>
        <v>70</v>
      </c>
      <c r="AM23" s="57">
        <f t="shared" si="7"/>
        <v>0</v>
      </c>
      <c r="AN23" s="57">
        <f t="shared" si="7"/>
        <v>0</v>
      </c>
      <c r="AO23" s="57">
        <f t="shared" si="7"/>
        <v>0</v>
      </c>
      <c r="AP23" s="57">
        <f t="shared" si="7"/>
        <v>0</v>
      </c>
      <c r="AQ23" s="27">
        <f>I23+Q23+Y23+AG23</f>
        <v>0</v>
      </c>
      <c r="AR23" s="28"/>
    </row>
    <row r="24" spans="1:44" ht="90.75" customHeight="1">
      <c r="A24" s="29" t="s">
        <v>41</v>
      </c>
      <c r="B24" s="12" t="s">
        <v>42</v>
      </c>
      <c r="C24" s="73" t="s">
        <v>40</v>
      </c>
      <c r="D24" s="74">
        <f>E24+F24+G24+H24+I24+J24+K24</f>
        <v>44.96805</v>
      </c>
      <c r="E24" s="55">
        <v>10</v>
      </c>
      <c r="F24" s="55">
        <f>35-0.03195</f>
        <v>34.96805</v>
      </c>
      <c r="G24" s="55">
        <v>0</v>
      </c>
      <c r="H24" s="55">
        <v>0</v>
      </c>
      <c r="I24" s="55">
        <v>0</v>
      </c>
      <c r="J24" s="55">
        <v>0</v>
      </c>
      <c r="K24" s="55">
        <v>0</v>
      </c>
      <c r="L24" s="56">
        <f>M24+N24+O24+P24+Q24+R24+S24</f>
        <v>0</v>
      </c>
      <c r="M24" s="55">
        <v>0</v>
      </c>
      <c r="N24" s="55">
        <v>0</v>
      </c>
      <c r="O24" s="55">
        <v>0</v>
      </c>
      <c r="P24" s="55">
        <v>0</v>
      </c>
      <c r="Q24" s="55">
        <v>0</v>
      </c>
      <c r="R24" s="55">
        <v>0</v>
      </c>
      <c r="S24" s="55">
        <v>0</v>
      </c>
      <c r="T24" s="74">
        <f>U24+V24+W24+X24+Y24+Z24+AA24</f>
        <v>0</v>
      </c>
      <c r="U24" s="55">
        <v>0</v>
      </c>
      <c r="V24" s="55">
        <v>0</v>
      </c>
      <c r="W24" s="55">
        <v>0</v>
      </c>
      <c r="X24" s="55">
        <v>0</v>
      </c>
      <c r="Y24" s="55">
        <v>0</v>
      </c>
      <c r="Z24" s="55">
        <v>0</v>
      </c>
      <c r="AA24" s="55">
        <v>0</v>
      </c>
      <c r="AB24" s="74">
        <f>AC24+AD24+AE24+AF24+AG24+AH24+AI24</f>
        <v>0</v>
      </c>
      <c r="AC24" s="55">
        <v>0</v>
      </c>
      <c r="AD24" s="55">
        <v>0</v>
      </c>
      <c r="AE24" s="55">
        <v>0</v>
      </c>
      <c r="AF24" s="55">
        <v>0</v>
      </c>
      <c r="AG24" s="55">
        <v>0</v>
      </c>
      <c r="AH24" s="55">
        <v>0</v>
      </c>
      <c r="AI24" s="55">
        <v>0</v>
      </c>
      <c r="AJ24" s="74">
        <f>AK24+AL24+AM24+AN24+AQ24+AO24+AP24</f>
        <v>44.96805</v>
      </c>
      <c r="AK24" s="55">
        <f t="shared" si="7"/>
        <v>10</v>
      </c>
      <c r="AL24" s="57">
        <f t="shared" si="7"/>
        <v>34.96805</v>
      </c>
      <c r="AM24" s="57">
        <f t="shared" si="7"/>
        <v>0</v>
      </c>
      <c r="AN24" s="57">
        <f t="shared" si="7"/>
        <v>0</v>
      </c>
      <c r="AO24" s="57">
        <f t="shared" si="7"/>
        <v>0</v>
      </c>
      <c r="AP24" s="57">
        <f t="shared" si="7"/>
        <v>0</v>
      </c>
      <c r="AQ24" s="27">
        <f>I24+Q24+Y24+AG24</f>
        <v>0</v>
      </c>
      <c r="AR24" s="28"/>
    </row>
    <row r="25" spans="1:44" ht="93.75" customHeight="1">
      <c r="A25" s="102" t="s">
        <v>43</v>
      </c>
      <c r="B25" s="103" t="s">
        <v>44</v>
      </c>
      <c r="C25" s="75" t="s">
        <v>40</v>
      </c>
      <c r="D25" s="74">
        <f>E25+F25+G25+I25+J25+K25</f>
        <v>10.820179549999999</v>
      </c>
      <c r="E25" s="55">
        <v>4.43007</v>
      </c>
      <c r="F25" s="55">
        <f>1278.02191/100*0.5</f>
        <v>6.39010955</v>
      </c>
      <c r="G25" s="55">
        <v>0</v>
      </c>
      <c r="H25" s="55">
        <v>0</v>
      </c>
      <c r="I25" s="55">
        <v>0</v>
      </c>
      <c r="J25" s="55">
        <v>0</v>
      </c>
      <c r="K25" s="55">
        <v>0</v>
      </c>
      <c r="L25" s="56">
        <f>M25+N25+O25+P25+Q25+R25+S25</f>
        <v>0</v>
      </c>
      <c r="M25" s="55">
        <v>0</v>
      </c>
      <c r="N25" s="76">
        <v>0</v>
      </c>
      <c r="O25" s="76">
        <v>0</v>
      </c>
      <c r="P25" s="76">
        <v>0</v>
      </c>
      <c r="Q25" s="76">
        <v>0</v>
      </c>
      <c r="R25" s="76">
        <v>0</v>
      </c>
      <c r="S25" s="76">
        <v>0</v>
      </c>
      <c r="T25" s="74">
        <v>2157.6458</v>
      </c>
      <c r="U25" s="55">
        <v>886.014</v>
      </c>
      <c r="V25" s="76">
        <v>1271.6318</v>
      </c>
      <c r="W25" s="76">
        <v>0</v>
      </c>
      <c r="X25" s="76">
        <v>0</v>
      </c>
      <c r="Y25" s="76">
        <v>0</v>
      </c>
      <c r="Z25" s="76">
        <v>0</v>
      </c>
      <c r="AA25" s="76">
        <v>0</v>
      </c>
      <c r="AB25" s="74">
        <f>AC25+AD25+AE25+AF25+AG25+AH25+AI25</f>
        <v>0</v>
      </c>
      <c r="AC25" s="55">
        <v>0</v>
      </c>
      <c r="AD25" s="76">
        <v>0</v>
      </c>
      <c r="AE25" s="76">
        <v>0</v>
      </c>
      <c r="AF25" s="76">
        <v>0</v>
      </c>
      <c r="AG25" s="76">
        <v>0</v>
      </c>
      <c r="AH25" s="76">
        <v>0</v>
      </c>
      <c r="AI25" s="76">
        <v>0</v>
      </c>
      <c r="AJ25" s="74">
        <f>SUM(AK25:AQ25)</f>
        <v>2168.46597955</v>
      </c>
      <c r="AK25" s="55">
        <f aca="true" t="shared" si="8" ref="AK25:AM26">E25+M25+U25+AC25</f>
        <v>890.44407</v>
      </c>
      <c r="AL25" s="57">
        <f t="shared" si="8"/>
        <v>1278.0219095500001</v>
      </c>
      <c r="AM25" s="57">
        <f t="shared" si="8"/>
        <v>0</v>
      </c>
      <c r="AN25" s="76">
        <v>0</v>
      </c>
      <c r="AO25" s="57">
        <f>I25+Q25+Y25+AG25</f>
        <v>0</v>
      </c>
      <c r="AP25" s="57">
        <f>J25+R25+Z25+AH25</f>
        <v>0</v>
      </c>
      <c r="AQ25" s="27">
        <f>I25+Q25+Y25+AG25</f>
        <v>0</v>
      </c>
      <c r="AR25" s="28"/>
    </row>
    <row r="26" spans="1:44" ht="69" customHeight="1">
      <c r="A26" s="102"/>
      <c r="B26" s="103"/>
      <c r="C26" s="75" t="s">
        <v>45</v>
      </c>
      <c r="D26" s="74">
        <f>SUM(E26:K26)</f>
        <v>66.20614</v>
      </c>
      <c r="E26" s="55">
        <v>0</v>
      </c>
      <c r="F26" s="55">
        <v>0</v>
      </c>
      <c r="G26" s="55">
        <v>0</v>
      </c>
      <c r="H26" s="55">
        <v>35.78947</v>
      </c>
      <c r="I26" s="55">
        <v>0</v>
      </c>
      <c r="J26" s="85">
        <v>30.41667</v>
      </c>
      <c r="K26" s="55">
        <v>0</v>
      </c>
      <c r="L26" s="56">
        <f>SUM(M26:S26)</f>
        <v>0</v>
      </c>
      <c r="M26" s="55">
        <v>0</v>
      </c>
      <c r="N26" s="76">
        <v>0</v>
      </c>
      <c r="O26" s="76">
        <v>0</v>
      </c>
      <c r="P26" s="76">
        <v>0</v>
      </c>
      <c r="Q26" s="76">
        <v>0</v>
      </c>
      <c r="R26" s="76">
        <v>0</v>
      </c>
      <c r="S26" s="76">
        <v>0</v>
      </c>
      <c r="T26" s="74">
        <f>SUM(U26:AA26)</f>
        <v>1410</v>
      </c>
      <c r="U26" s="55">
        <v>0</v>
      </c>
      <c r="V26" s="76">
        <v>0</v>
      </c>
      <c r="W26" s="76">
        <v>0</v>
      </c>
      <c r="X26" s="76">
        <v>680</v>
      </c>
      <c r="Y26" s="76">
        <v>0</v>
      </c>
      <c r="Z26" s="88">
        <v>730</v>
      </c>
      <c r="AA26" s="76">
        <v>0</v>
      </c>
      <c r="AB26" s="74">
        <f>SUM(AC26:AI26)</f>
        <v>0</v>
      </c>
      <c r="AC26" s="55">
        <v>0</v>
      </c>
      <c r="AD26" s="76">
        <v>0</v>
      </c>
      <c r="AE26" s="76">
        <v>0</v>
      </c>
      <c r="AF26" s="76">
        <v>0</v>
      </c>
      <c r="AG26" s="76">
        <v>0</v>
      </c>
      <c r="AH26" s="76">
        <v>0</v>
      </c>
      <c r="AI26" s="76">
        <v>0</v>
      </c>
      <c r="AJ26" s="74">
        <f>SUM(AK26:AQ26)</f>
        <v>1476.20614</v>
      </c>
      <c r="AK26" s="55">
        <f t="shared" si="8"/>
        <v>0</v>
      </c>
      <c r="AL26" s="57">
        <f t="shared" si="8"/>
        <v>0</v>
      </c>
      <c r="AM26" s="57">
        <f t="shared" si="8"/>
        <v>0</v>
      </c>
      <c r="AN26" s="57">
        <f>H26+P25+X26+AF25</f>
        <v>715.78947</v>
      </c>
      <c r="AO26" s="57">
        <f>I26+Q26+Y26+AG26</f>
        <v>0</v>
      </c>
      <c r="AP26" s="89">
        <f>J26+R26+Z26+AH26</f>
        <v>760.41667</v>
      </c>
      <c r="AQ26" s="27">
        <f>I26+Q26+Y26+AG26</f>
        <v>0</v>
      </c>
      <c r="AR26" s="28"/>
    </row>
    <row r="27" spans="1:45" ht="84" customHeight="1">
      <c r="A27" s="107" t="s">
        <v>26</v>
      </c>
      <c r="B27" s="107"/>
      <c r="C27" s="107"/>
      <c r="D27" s="58">
        <f aca="true" t="shared" si="9" ref="D27:AQ27">D23+D24+D25+D26</f>
        <v>206.99436955000002</v>
      </c>
      <c r="E27" s="58">
        <f t="shared" si="9"/>
        <v>29.43007</v>
      </c>
      <c r="F27" s="58">
        <f t="shared" si="9"/>
        <v>111.35815955000001</v>
      </c>
      <c r="G27" s="58">
        <f t="shared" si="9"/>
        <v>0</v>
      </c>
      <c r="H27" s="58">
        <f t="shared" si="9"/>
        <v>35.78947</v>
      </c>
      <c r="I27" s="58">
        <f t="shared" si="9"/>
        <v>0</v>
      </c>
      <c r="J27" s="87">
        <f t="shared" si="9"/>
        <v>30.41667</v>
      </c>
      <c r="K27" s="58">
        <f t="shared" si="9"/>
        <v>0</v>
      </c>
      <c r="L27" s="58">
        <f t="shared" si="9"/>
        <v>0</v>
      </c>
      <c r="M27" s="58">
        <f t="shared" si="9"/>
        <v>0</v>
      </c>
      <c r="N27" s="58">
        <f t="shared" si="9"/>
        <v>0</v>
      </c>
      <c r="O27" s="58">
        <f t="shared" si="9"/>
        <v>0</v>
      </c>
      <c r="P27" s="58">
        <f t="shared" si="9"/>
        <v>0</v>
      </c>
      <c r="Q27" s="58">
        <f t="shared" si="9"/>
        <v>0</v>
      </c>
      <c r="R27" s="58">
        <f t="shared" si="9"/>
        <v>0</v>
      </c>
      <c r="S27" s="58">
        <f t="shared" si="9"/>
        <v>0</v>
      </c>
      <c r="T27" s="58">
        <f t="shared" si="9"/>
        <v>3567.6458</v>
      </c>
      <c r="U27" s="58">
        <f t="shared" si="9"/>
        <v>886.014</v>
      </c>
      <c r="V27" s="58">
        <f t="shared" si="9"/>
        <v>1271.6318</v>
      </c>
      <c r="W27" s="58">
        <f t="shared" si="9"/>
        <v>0</v>
      </c>
      <c r="X27" s="58">
        <f t="shared" si="9"/>
        <v>680</v>
      </c>
      <c r="Y27" s="58">
        <f t="shared" si="9"/>
        <v>0</v>
      </c>
      <c r="Z27" s="87">
        <f t="shared" si="9"/>
        <v>730</v>
      </c>
      <c r="AA27" s="58">
        <f t="shared" si="9"/>
        <v>0</v>
      </c>
      <c r="AB27" s="58">
        <f t="shared" si="9"/>
        <v>0</v>
      </c>
      <c r="AC27" s="58">
        <f t="shared" si="9"/>
        <v>0</v>
      </c>
      <c r="AD27" s="58">
        <f t="shared" si="9"/>
        <v>0</v>
      </c>
      <c r="AE27" s="58">
        <f t="shared" si="9"/>
        <v>0</v>
      </c>
      <c r="AF27" s="58">
        <f t="shared" si="9"/>
        <v>0</v>
      </c>
      <c r="AG27" s="58">
        <f t="shared" si="9"/>
        <v>0</v>
      </c>
      <c r="AH27" s="58">
        <f t="shared" si="9"/>
        <v>0</v>
      </c>
      <c r="AI27" s="58">
        <f t="shared" si="9"/>
        <v>0</v>
      </c>
      <c r="AJ27" s="58">
        <f t="shared" si="9"/>
        <v>3774.64016955</v>
      </c>
      <c r="AK27" s="58">
        <f t="shared" si="9"/>
        <v>915.44407</v>
      </c>
      <c r="AL27" s="58">
        <f t="shared" si="9"/>
        <v>1382.98995955</v>
      </c>
      <c r="AM27" s="58">
        <f t="shared" si="9"/>
        <v>0</v>
      </c>
      <c r="AN27" s="58">
        <f t="shared" si="9"/>
        <v>715.78947</v>
      </c>
      <c r="AO27" s="58">
        <f t="shared" si="9"/>
        <v>0</v>
      </c>
      <c r="AP27" s="87">
        <f t="shared" si="9"/>
        <v>760.41667</v>
      </c>
      <c r="AQ27" s="19">
        <f t="shared" si="9"/>
        <v>0</v>
      </c>
      <c r="AR27" s="30"/>
      <c r="AS27" s="31"/>
    </row>
    <row r="28" spans="1:45" ht="29.25" customHeight="1">
      <c r="A28" s="109" t="s">
        <v>46</v>
      </c>
      <c r="B28" s="109"/>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22"/>
      <c r="AS28" s="31"/>
    </row>
    <row r="29" spans="1:45" ht="90" customHeight="1">
      <c r="A29" s="35" t="s">
        <v>47</v>
      </c>
      <c r="B29" s="12" t="s">
        <v>14</v>
      </c>
      <c r="C29" s="67" t="s">
        <v>15</v>
      </c>
      <c r="D29" s="69">
        <f aca="true" t="shared" si="10" ref="D29:D43">E29+F29+G29+H29+I29+J29+K29</f>
        <v>2800.47613</v>
      </c>
      <c r="E29" s="53">
        <v>0</v>
      </c>
      <c r="F29" s="53">
        <v>359.95613</v>
      </c>
      <c r="G29" s="53">
        <f>800-184.98</f>
        <v>615.02</v>
      </c>
      <c r="H29" s="77">
        <v>925.5</v>
      </c>
      <c r="I29" s="53">
        <v>300</v>
      </c>
      <c r="J29" s="84">
        <v>600</v>
      </c>
      <c r="K29" s="53">
        <v>0</v>
      </c>
      <c r="L29" s="69">
        <f aca="true" t="shared" si="11" ref="L29:L43">M29+N29+O29+P29+Q29+R29+S29</f>
        <v>0</v>
      </c>
      <c r="M29" s="53">
        <v>0</v>
      </c>
      <c r="N29" s="53">
        <v>0</v>
      </c>
      <c r="O29" s="53">
        <v>0</v>
      </c>
      <c r="P29" s="77">
        <v>0</v>
      </c>
      <c r="Q29" s="53">
        <v>0</v>
      </c>
      <c r="R29" s="53">
        <v>0</v>
      </c>
      <c r="S29" s="53">
        <v>0</v>
      </c>
      <c r="T29" s="69">
        <f aca="true" t="shared" si="12" ref="T29:T39">U29+V29+W29+X29+Y29+Z29+AA29</f>
        <v>34.56689</v>
      </c>
      <c r="U29" s="53">
        <v>0</v>
      </c>
      <c r="V29" s="53">
        <v>34.56689</v>
      </c>
      <c r="W29" s="53">
        <v>0</v>
      </c>
      <c r="X29" s="77">
        <v>0</v>
      </c>
      <c r="Y29" s="53">
        <v>0</v>
      </c>
      <c r="Z29" s="53">
        <v>0</v>
      </c>
      <c r="AA29" s="53">
        <v>0</v>
      </c>
      <c r="AB29" s="69">
        <f aca="true" t="shared" si="13" ref="AB29:AB43">AC29+AD29+AE29+AF29+AG29+AH29+AI29</f>
        <v>1113.14964</v>
      </c>
      <c r="AC29" s="60">
        <v>0</v>
      </c>
      <c r="AD29" s="53">
        <v>1113.14964</v>
      </c>
      <c r="AE29" s="53">
        <v>0</v>
      </c>
      <c r="AF29" s="53">
        <v>0</v>
      </c>
      <c r="AG29" s="53">
        <v>0</v>
      </c>
      <c r="AH29" s="53">
        <v>0</v>
      </c>
      <c r="AI29" s="53">
        <v>0</v>
      </c>
      <c r="AJ29" s="69">
        <f aca="true" t="shared" si="14" ref="AJ29:AJ41">AK29+AL29+AM29+AN29+AO29+AP29+AQ29</f>
        <v>3948.19266</v>
      </c>
      <c r="AK29" s="53">
        <f aca="true" t="shared" si="15" ref="AK29:AK41">E29+M29+U29+AC29</f>
        <v>0</v>
      </c>
      <c r="AL29" s="53">
        <f aca="true" t="shared" si="16" ref="AL29:AL44">F29+N29+V29+AD29</f>
        <v>1507.6726600000002</v>
      </c>
      <c r="AM29" s="53">
        <f aca="true" t="shared" si="17" ref="AM29:AM44">G29+O29+W29+AE29</f>
        <v>615.02</v>
      </c>
      <c r="AN29" s="53">
        <f aca="true" t="shared" si="18" ref="AN29:AN35">H29+P29+X29+AF29</f>
        <v>925.5</v>
      </c>
      <c r="AO29" s="53">
        <f aca="true" t="shared" si="19" ref="AO29:AO42">I29+Q29+Y29+AG29</f>
        <v>300</v>
      </c>
      <c r="AP29" s="84">
        <f aca="true" t="shared" si="20" ref="AP29:AP42">J29+R29+Z29+AH29</f>
        <v>600</v>
      </c>
      <c r="AQ29" s="34">
        <f aca="true" t="shared" si="21" ref="AQ29:AQ42">K29+S29+AA29+AI29</f>
        <v>0</v>
      </c>
      <c r="AR29" s="15"/>
      <c r="AS29" s="31"/>
    </row>
    <row r="30" spans="1:45" ht="87.75" customHeight="1">
      <c r="A30" s="35" t="s">
        <v>48</v>
      </c>
      <c r="B30" s="36" t="s">
        <v>19</v>
      </c>
      <c r="C30" s="78" t="s">
        <v>15</v>
      </c>
      <c r="D30" s="69">
        <f t="shared" si="10"/>
        <v>10796.92</v>
      </c>
      <c r="E30" s="60">
        <v>0</v>
      </c>
      <c r="F30" s="60">
        <v>2464.18464</v>
      </c>
      <c r="G30" s="60">
        <v>2227.52819</v>
      </c>
      <c r="H30" s="79">
        <v>2409.16062</v>
      </c>
      <c r="I30" s="85">
        <v>887.22261</v>
      </c>
      <c r="J30" s="85">
        <v>695.84862</v>
      </c>
      <c r="K30" s="60">
        <v>2112.97532</v>
      </c>
      <c r="L30" s="69">
        <f t="shared" si="11"/>
        <v>0</v>
      </c>
      <c r="M30" s="60">
        <v>0</v>
      </c>
      <c r="N30" s="60">
        <v>0</v>
      </c>
      <c r="O30" s="60">
        <v>0</v>
      </c>
      <c r="P30" s="79">
        <v>0</v>
      </c>
      <c r="Q30" s="60">
        <v>0</v>
      </c>
      <c r="R30" s="53">
        <v>0</v>
      </c>
      <c r="S30" s="53">
        <v>0</v>
      </c>
      <c r="T30" s="69">
        <f t="shared" si="12"/>
        <v>20244.10979</v>
      </c>
      <c r="U30" s="60">
        <v>0</v>
      </c>
      <c r="V30" s="60">
        <v>1410.10848</v>
      </c>
      <c r="W30" s="60">
        <v>1269.69106</v>
      </c>
      <c r="X30" s="79">
        <v>8742.50124</v>
      </c>
      <c r="Y30" s="85">
        <v>505.71688</v>
      </c>
      <c r="Z30" s="85">
        <v>396.6337</v>
      </c>
      <c r="AA30" s="60">
        <v>7919.45843</v>
      </c>
      <c r="AB30" s="69">
        <f t="shared" si="13"/>
        <v>183442.14378</v>
      </c>
      <c r="AC30" s="60">
        <v>0</v>
      </c>
      <c r="AD30" s="60">
        <v>45409.39949</v>
      </c>
      <c r="AE30" s="60">
        <v>41053.34457</v>
      </c>
      <c r="AF30" s="60">
        <v>35576.32454</v>
      </c>
      <c r="AG30" s="85">
        <v>16351.51266</v>
      </c>
      <c r="AH30" s="85">
        <v>12824.4898</v>
      </c>
      <c r="AI30" s="60">
        <v>32227.07272</v>
      </c>
      <c r="AJ30" s="69">
        <f t="shared" si="14"/>
        <v>214483.17356999998</v>
      </c>
      <c r="AK30" s="53">
        <f t="shared" si="15"/>
        <v>0</v>
      </c>
      <c r="AL30" s="53">
        <f t="shared" si="16"/>
        <v>49283.692610000006</v>
      </c>
      <c r="AM30" s="53">
        <f t="shared" si="17"/>
        <v>44550.56382</v>
      </c>
      <c r="AN30" s="53">
        <f t="shared" si="18"/>
        <v>46727.9864</v>
      </c>
      <c r="AO30" s="84">
        <f t="shared" si="19"/>
        <v>17744.45215</v>
      </c>
      <c r="AP30" s="84">
        <f t="shared" si="20"/>
        <v>13916.972119999999</v>
      </c>
      <c r="AQ30" s="34">
        <f t="shared" si="21"/>
        <v>42259.50647</v>
      </c>
      <c r="AR30" s="15"/>
      <c r="AS30" s="16"/>
    </row>
    <row r="31" spans="1:44" ht="74.25" customHeight="1">
      <c r="A31" s="45" t="s">
        <v>49</v>
      </c>
      <c r="B31" s="12" t="s">
        <v>21</v>
      </c>
      <c r="C31" s="67" t="s">
        <v>15</v>
      </c>
      <c r="D31" s="69">
        <f t="shared" si="10"/>
        <v>4.9350000000000005</v>
      </c>
      <c r="E31" s="60">
        <v>0</v>
      </c>
      <c r="F31" s="53">
        <v>4.9350000000000005</v>
      </c>
      <c r="G31" s="60">
        <v>0</v>
      </c>
      <c r="H31" s="79">
        <v>0</v>
      </c>
      <c r="I31" s="60">
        <v>0</v>
      </c>
      <c r="J31" s="60">
        <v>0</v>
      </c>
      <c r="K31" s="60">
        <v>0</v>
      </c>
      <c r="L31" s="69">
        <f t="shared" si="11"/>
        <v>0</v>
      </c>
      <c r="M31" s="60">
        <v>0</v>
      </c>
      <c r="N31" s="60">
        <v>0</v>
      </c>
      <c r="O31" s="60">
        <v>0</v>
      </c>
      <c r="P31" s="79">
        <v>0</v>
      </c>
      <c r="Q31" s="60">
        <v>0</v>
      </c>
      <c r="R31" s="60">
        <v>0</v>
      </c>
      <c r="S31" s="60">
        <v>0</v>
      </c>
      <c r="T31" s="69">
        <f t="shared" si="12"/>
        <v>2.82401</v>
      </c>
      <c r="U31" s="60">
        <v>0</v>
      </c>
      <c r="V31" s="53">
        <v>2.82401</v>
      </c>
      <c r="W31" s="60">
        <v>0</v>
      </c>
      <c r="X31" s="79">
        <v>0</v>
      </c>
      <c r="Y31" s="60">
        <v>0</v>
      </c>
      <c r="Z31" s="60">
        <v>0</v>
      </c>
      <c r="AA31" s="60">
        <v>0</v>
      </c>
      <c r="AB31" s="69">
        <f t="shared" si="13"/>
        <v>90.94099</v>
      </c>
      <c r="AC31" s="60">
        <v>0</v>
      </c>
      <c r="AD31" s="60">
        <v>90.94099</v>
      </c>
      <c r="AE31" s="60">
        <v>0</v>
      </c>
      <c r="AF31" s="60">
        <v>0</v>
      </c>
      <c r="AG31" s="60">
        <v>0</v>
      </c>
      <c r="AH31" s="53">
        <v>0</v>
      </c>
      <c r="AI31" s="53">
        <v>0</v>
      </c>
      <c r="AJ31" s="69">
        <f t="shared" si="14"/>
        <v>98.7</v>
      </c>
      <c r="AK31" s="53">
        <f t="shared" si="15"/>
        <v>0</v>
      </c>
      <c r="AL31" s="53">
        <f t="shared" si="16"/>
        <v>98.7</v>
      </c>
      <c r="AM31" s="53">
        <f t="shared" si="17"/>
        <v>0</v>
      </c>
      <c r="AN31" s="53">
        <f t="shared" si="18"/>
        <v>0</v>
      </c>
      <c r="AO31" s="53">
        <f t="shared" si="19"/>
        <v>0</v>
      </c>
      <c r="AP31" s="53">
        <f t="shared" si="20"/>
        <v>0</v>
      </c>
      <c r="AQ31" s="34">
        <f t="shared" si="21"/>
        <v>0</v>
      </c>
      <c r="AR31" s="15"/>
    </row>
    <row r="32" spans="1:44" ht="73.5" customHeight="1">
      <c r="A32" s="45" t="s">
        <v>50</v>
      </c>
      <c r="B32" s="18" t="s">
        <v>51</v>
      </c>
      <c r="C32" s="67" t="s">
        <v>15</v>
      </c>
      <c r="D32" s="69">
        <f t="shared" si="10"/>
        <v>2.35454</v>
      </c>
      <c r="E32" s="60">
        <v>0</v>
      </c>
      <c r="F32" s="53">
        <v>2.35454</v>
      </c>
      <c r="G32" s="60">
        <v>0</v>
      </c>
      <c r="H32" s="79">
        <v>0</v>
      </c>
      <c r="I32" s="60">
        <v>0</v>
      </c>
      <c r="J32" s="53">
        <v>0</v>
      </c>
      <c r="K32" s="53">
        <v>0</v>
      </c>
      <c r="L32" s="69">
        <f t="shared" si="11"/>
        <v>0</v>
      </c>
      <c r="M32" s="60">
        <v>0</v>
      </c>
      <c r="N32" s="60">
        <v>0</v>
      </c>
      <c r="O32" s="60">
        <v>0</v>
      </c>
      <c r="P32" s="79">
        <v>0</v>
      </c>
      <c r="Q32" s="60">
        <v>0</v>
      </c>
      <c r="R32" s="53">
        <v>0</v>
      </c>
      <c r="S32" s="53">
        <v>0</v>
      </c>
      <c r="T32" s="69">
        <f t="shared" si="12"/>
        <v>1.34737</v>
      </c>
      <c r="U32" s="60">
        <v>0</v>
      </c>
      <c r="V32" s="53">
        <v>1.34737</v>
      </c>
      <c r="W32" s="60">
        <v>0</v>
      </c>
      <c r="X32" s="79">
        <v>0</v>
      </c>
      <c r="Y32" s="60">
        <v>0</v>
      </c>
      <c r="Z32" s="53">
        <v>0</v>
      </c>
      <c r="AA32" s="53">
        <v>0</v>
      </c>
      <c r="AB32" s="69">
        <f t="shared" si="13"/>
        <v>43.38896</v>
      </c>
      <c r="AC32" s="60">
        <v>0</v>
      </c>
      <c r="AD32" s="60">
        <v>43.38896</v>
      </c>
      <c r="AE32" s="60">
        <v>0</v>
      </c>
      <c r="AF32" s="60">
        <v>0</v>
      </c>
      <c r="AG32" s="60">
        <v>0</v>
      </c>
      <c r="AH32" s="53">
        <v>0</v>
      </c>
      <c r="AI32" s="53">
        <v>0</v>
      </c>
      <c r="AJ32" s="69">
        <f t="shared" si="14"/>
        <v>47.090869999999995</v>
      </c>
      <c r="AK32" s="53">
        <f t="shared" si="15"/>
        <v>0</v>
      </c>
      <c r="AL32" s="53">
        <f t="shared" si="16"/>
        <v>47.090869999999995</v>
      </c>
      <c r="AM32" s="53">
        <f t="shared" si="17"/>
        <v>0</v>
      </c>
      <c r="AN32" s="53">
        <f t="shared" si="18"/>
        <v>0</v>
      </c>
      <c r="AO32" s="53">
        <f t="shared" si="19"/>
        <v>0</v>
      </c>
      <c r="AP32" s="53">
        <f t="shared" si="20"/>
        <v>0</v>
      </c>
      <c r="AQ32" s="34">
        <f t="shared" si="21"/>
        <v>0</v>
      </c>
      <c r="AR32" s="15"/>
    </row>
    <row r="33" spans="1:44" ht="88.5" customHeight="1">
      <c r="A33" s="45" t="s">
        <v>52</v>
      </c>
      <c r="B33" s="18" t="s">
        <v>53</v>
      </c>
      <c r="C33" s="67" t="s">
        <v>15</v>
      </c>
      <c r="D33" s="69">
        <f t="shared" si="10"/>
        <v>27.96767</v>
      </c>
      <c r="E33" s="60">
        <v>0</v>
      </c>
      <c r="F33" s="53">
        <v>27.96767</v>
      </c>
      <c r="G33" s="60">
        <v>0</v>
      </c>
      <c r="H33" s="79">
        <v>0</v>
      </c>
      <c r="I33" s="60">
        <v>0</v>
      </c>
      <c r="J33" s="53">
        <v>0</v>
      </c>
      <c r="K33" s="53">
        <v>0</v>
      </c>
      <c r="L33" s="69">
        <f t="shared" si="11"/>
        <v>0</v>
      </c>
      <c r="M33" s="60">
        <v>0</v>
      </c>
      <c r="N33" s="60">
        <v>0</v>
      </c>
      <c r="O33" s="60">
        <v>0</v>
      </c>
      <c r="P33" s="79">
        <v>0</v>
      </c>
      <c r="Q33" s="60">
        <v>0</v>
      </c>
      <c r="R33" s="53">
        <v>0</v>
      </c>
      <c r="S33" s="53">
        <v>0</v>
      </c>
      <c r="T33" s="69">
        <f t="shared" si="12"/>
        <v>0</v>
      </c>
      <c r="U33" s="60">
        <v>0</v>
      </c>
      <c r="V33" s="53">
        <v>0</v>
      </c>
      <c r="W33" s="60">
        <v>0</v>
      </c>
      <c r="X33" s="79">
        <v>0</v>
      </c>
      <c r="Y33" s="60">
        <v>0</v>
      </c>
      <c r="Z33" s="53">
        <v>0</v>
      </c>
      <c r="AA33" s="53">
        <v>0</v>
      </c>
      <c r="AB33" s="69">
        <f t="shared" si="13"/>
        <v>0</v>
      </c>
      <c r="AC33" s="60">
        <v>0</v>
      </c>
      <c r="AD33" s="60">
        <v>0</v>
      </c>
      <c r="AE33" s="60">
        <v>0</v>
      </c>
      <c r="AF33" s="60">
        <v>0</v>
      </c>
      <c r="AG33" s="60">
        <v>0</v>
      </c>
      <c r="AH33" s="53">
        <v>0</v>
      </c>
      <c r="AI33" s="53">
        <v>0</v>
      </c>
      <c r="AJ33" s="69">
        <f t="shared" si="14"/>
        <v>27.96767</v>
      </c>
      <c r="AK33" s="53">
        <f t="shared" si="15"/>
        <v>0</v>
      </c>
      <c r="AL33" s="53">
        <f t="shared" si="16"/>
        <v>27.96767</v>
      </c>
      <c r="AM33" s="53">
        <f t="shared" si="17"/>
        <v>0</v>
      </c>
      <c r="AN33" s="53">
        <f t="shared" si="18"/>
        <v>0</v>
      </c>
      <c r="AO33" s="53">
        <f t="shared" si="19"/>
        <v>0</v>
      </c>
      <c r="AP33" s="53">
        <f t="shared" si="20"/>
        <v>0</v>
      </c>
      <c r="AQ33" s="34">
        <f t="shared" si="21"/>
        <v>0</v>
      </c>
      <c r="AR33" s="15"/>
    </row>
    <row r="34" spans="1:44" ht="75" hidden="1">
      <c r="A34" s="45" t="s">
        <v>54</v>
      </c>
      <c r="B34" s="18" t="s">
        <v>23</v>
      </c>
      <c r="C34" s="67" t="s">
        <v>15</v>
      </c>
      <c r="D34" s="69">
        <f t="shared" si="10"/>
        <v>0</v>
      </c>
      <c r="E34" s="60">
        <v>0</v>
      </c>
      <c r="F34" s="53">
        <v>0</v>
      </c>
      <c r="G34" s="60">
        <v>0</v>
      </c>
      <c r="H34" s="79">
        <v>0</v>
      </c>
      <c r="I34" s="60">
        <v>0</v>
      </c>
      <c r="J34" s="53">
        <v>0</v>
      </c>
      <c r="K34" s="53">
        <v>0</v>
      </c>
      <c r="L34" s="69">
        <f t="shared" si="11"/>
        <v>0</v>
      </c>
      <c r="M34" s="60">
        <v>0</v>
      </c>
      <c r="N34" s="60">
        <v>0</v>
      </c>
      <c r="O34" s="60">
        <v>0</v>
      </c>
      <c r="P34" s="79">
        <v>0</v>
      </c>
      <c r="Q34" s="60">
        <v>0</v>
      </c>
      <c r="R34" s="53">
        <v>0</v>
      </c>
      <c r="S34" s="53">
        <v>0</v>
      </c>
      <c r="T34" s="69">
        <f t="shared" si="12"/>
        <v>0</v>
      </c>
      <c r="U34" s="60">
        <v>0</v>
      </c>
      <c r="V34" s="53">
        <v>0</v>
      </c>
      <c r="W34" s="60">
        <v>0</v>
      </c>
      <c r="X34" s="79">
        <v>0</v>
      </c>
      <c r="Y34" s="60">
        <v>0</v>
      </c>
      <c r="Z34" s="53">
        <v>0</v>
      </c>
      <c r="AA34" s="53">
        <v>0</v>
      </c>
      <c r="AB34" s="69">
        <f t="shared" si="13"/>
        <v>0</v>
      </c>
      <c r="AC34" s="60">
        <v>0</v>
      </c>
      <c r="AD34" s="60">
        <v>0</v>
      </c>
      <c r="AE34" s="60">
        <v>0</v>
      </c>
      <c r="AF34" s="60">
        <v>0</v>
      </c>
      <c r="AG34" s="60">
        <v>0</v>
      </c>
      <c r="AH34" s="53">
        <v>0</v>
      </c>
      <c r="AI34" s="53">
        <v>0</v>
      </c>
      <c r="AJ34" s="69">
        <f t="shared" si="14"/>
        <v>0</v>
      </c>
      <c r="AK34" s="53">
        <f t="shared" si="15"/>
        <v>0</v>
      </c>
      <c r="AL34" s="53">
        <f t="shared" si="16"/>
        <v>0</v>
      </c>
      <c r="AM34" s="53">
        <f t="shared" si="17"/>
        <v>0</v>
      </c>
      <c r="AN34" s="53">
        <f t="shared" si="18"/>
        <v>0</v>
      </c>
      <c r="AO34" s="53">
        <f t="shared" si="19"/>
        <v>0</v>
      </c>
      <c r="AP34" s="53">
        <f t="shared" si="20"/>
        <v>0</v>
      </c>
      <c r="AQ34" s="34">
        <f t="shared" si="21"/>
        <v>0</v>
      </c>
      <c r="AR34" s="15"/>
    </row>
    <row r="35" spans="1:44" ht="89.25" customHeight="1" hidden="1">
      <c r="A35" s="45" t="s">
        <v>55</v>
      </c>
      <c r="B35" s="18" t="s">
        <v>25</v>
      </c>
      <c r="C35" s="67" t="s">
        <v>15</v>
      </c>
      <c r="D35" s="69">
        <f t="shared" si="10"/>
        <v>0</v>
      </c>
      <c r="E35" s="60">
        <v>0</v>
      </c>
      <c r="F35" s="53">
        <v>0</v>
      </c>
      <c r="G35" s="60">
        <v>0</v>
      </c>
      <c r="H35" s="79">
        <v>0</v>
      </c>
      <c r="I35" s="60">
        <v>0</v>
      </c>
      <c r="J35" s="53">
        <v>0</v>
      </c>
      <c r="K35" s="53">
        <v>0</v>
      </c>
      <c r="L35" s="69">
        <f t="shared" si="11"/>
        <v>0</v>
      </c>
      <c r="M35" s="60">
        <v>0</v>
      </c>
      <c r="N35" s="60">
        <v>0</v>
      </c>
      <c r="O35" s="60">
        <v>0</v>
      </c>
      <c r="P35" s="79">
        <v>0</v>
      </c>
      <c r="Q35" s="60">
        <v>0</v>
      </c>
      <c r="R35" s="53">
        <v>0</v>
      </c>
      <c r="S35" s="53">
        <v>0</v>
      </c>
      <c r="T35" s="69">
        <f t="shared" si="12"/>
        <v>0</v>
      </c>
      <c r="U35" s="60">
        <v>0</v>
      </c>
      <c r="V35" s="53">
        <v>0</v>
      </c>
      <c r="W35" s="60">
        <v>0</v>
      </c>
      <c r="X35" s="79">
        <v>0</v>
      </c>
      <c r="Y35" s="60">
        <v>0</v>
      </c>
      <c r="Z35" s="53">
        <v>0</v>
      </c>
      <c r="AA35" s="53"/>
      <c r="AB35" s="69">
        <f t="shared" si="13"/>
        <v>0</v>
      </c>
      <c r="AC35" s="60">
        <v>0</v>
      </c>
      <c r="AD35" s="60">
        <v>0</v>
      </c>
      <c r="AE35" s="60">
        <v>0</v>
      </c>
      <c r="AF35" s="60">
        <v>0</v>
      </c>
      <c r="AG35" s="60">
        <v>0</v>
      </c>
      <c r="AH35" s="53">
        <v>0</v>
      </c>
      <c r="AI35" s="53">
        <v>0</v>
      </c>
      <c r="AJ35" s="69">
        <f t="shared" si="14"/>
        <v>0</v>
      </c>
      <c r="AK35" s="53">
        <f t="shared" si="15"/>
        <v>0</v>
      </c>
      <c r="AL35" s="53">
        <f t="shared" si="16"/>
        <v>0</v>
      </c>
      <c r="AM35" s="53">
        <f t="shared" si="17"/>
        <v>0</v>
      </c>
      <c r="AN35" s="53">
        <f t="shared" si="18"/>
        <v>0</v>
      </c>
      <c r="AO35" s="53">
        <f t="shared" si="19"/>
        <v>0</v>
      </c>
      <c r="AP35" s="53">
        <f t="shared" si="20"/>
        <v>0</v>
      </c>
      <c r="AQ35" s="34">
        <f t="shared" si="21"/>
        <v>0</v>
      </c>
      <c r="AR35" s="15"/>
    </row>
    <row r="36" spans="1:44" s="39" customFormat="1" ht="99.75" customHeight="1">
      <c r="A36" s="46" t="s">
        <v>54</v>
      </c>
      <c r="B36" s="37" t="s">
        <v>29</v>
      </c>
      <c r="C36" s="80" t="s">
        <v>56</v>
      </c>
      <c r="D36" s="69">
        <f t="shared" si="10"/>
        <v>14613.96228</v>
      </c>
      <c r="E36" s="60">
        <f>SUM(E37:E38)</f>
        <v>0</v>
      </c>
      <c r="F36" s="60">
        <f>SUM(F37:F38)</f>
        <v>2078.27745</v>
      </c>
      <c r="G36" s="60">
        <f>SUM(G37:G38)</f>
        <v>2059.93917</v>
      </c>
      <c r="H36" s="79">
        <f>SUM(H37:H39)</f>
        <v>2413.87389</v>
      </c>
      <c r="I36" s="85">
        <f>I37+I38+I39+I40</f>
        <v>2878.76123</v>
      </c>
      <c r="J36" s="82">
        <f>SUM(J37:J40)</f>
        <v>3070.13522</v>
      </c>
      <c r="K36" s="60">
        <f>SUM(K37:K38)</f>
        <v>2112.97532</v>
      </c>
      <c r="L36" s="69">
        <f t="shared" si="11"/>
        <v>5897.683300000001</v>
      </c>
      <c r="M36" s="60">
        <f>M37+M39</f>
        <v>0</v>
      </c>
      <c r="N36" s="60">
        <v>1101.454</v>
      </c>
      <c r="O36" s="60">
        <v>1000</v>
      </c>
      <c r="P36" s="79">
        <f>P39</f>
        <v>1068.84976</v>
      </c>
      <c r="Q36" s="60">
        <f>Q37+Q39</f>
        <v>1250.04355</v>
      </c>
      <c r="R36" s="60">
        <f>R37+R39</f>
        <v>1477.33599</v>
      </c>
      <c r="S36" s="60">
        <f>S37+S39</f>
        <v>0</v>
      </c>
      <c r="T36" s="69">
        <f t="shared" si="12"/>
        <v>22721.00133</v>
      </c>
      <c r="U36" s="60">
        <f aca="true" t="shared" si="22" ref="U36:AA36">U37+U39+U38</f>
        <v>0</v>
      </c>
      <c r="V36" s="60">
        <f t="shared" si="22"/>
        <v>1189.27641</v>
      </c>
      <c r="W36" s="60">
        <f t="shared" si="22"/>
        <v>1174.16532</v>
      </c>
      <c r="X36" s="79">
        <f t="shared" si="22"/>
        <v>9047.230169999999</v>
      </c>
      <c r="Y36" s="85">
        <f t="shared" si="22"/>
        <v>1640.89391</v>
      </c>
      <c r="Z36" s="82">
        <f t="shared" si="22"/>
        <v>1749.9770899999999</v>
      </c>
      <c r="AA36" s="60">
        <f t="shared" si="22"/>
        <v>7919.45843</v>
      </c>
      <c r="AB36" s="69">
        <f t="shared" si="13"/>
        <v>254944.28275999997</v>
      </c>
      <c r="AC36" s="60">
        <f>AC37+AC39+AC38</f>
        <v>0</v>
      </c>
      <c r="AD36" s="60">
        <f>AD37+AD39+AD38</f>
        <v>38297.99504</v>
      </c>
      <c r="AE36" s="60">
        <f>AE37+AE39+AE38</f>
        <v>37964.67887</v>
      </c>
      <c r="AF36" s="60">
        <f>AF37+AF39</f>
        <v>36816.374169999996</v>
      </c>
      <c r="AG36" s="85">
        <f>AG37+AG39+AG38</f>
        <v>53055.56955</v>
      </c>
      <c r="AH36" s="82">
        <f>SUM(AH37:AH40)</f>
        <v>56582.59241</v>
      </c>
      <c r="AI36" s="60">
        <f>AI37+AI39+AI38</f>
        <v>32227.07272</v>
      </c>
      <c r="AJ36" s="69">
        <f t="shared" si="14"/>
        <v>298176.92967</v>
      </c>
      <c r="AK36" s="53">
        <f t="shared" si="15"/>
        <v>0</v>
      </c>
      <c r="AL36" s="53">
        <f t="shared" si="16"/>
        <v>42667.0029</v>
      </c>
      <c r="AM36" s="53">
        <f t="shared" si="17"/>
        <v>42198.78336</v>
      </c>
      <c r="AN36" s="53">
        <f>AN37+AN38+AN39</f>
        <v>49346.32799</v>
      </c>
      <c r="AO36" s="84">
        <f t="shared" si="19"/>
        <v>58825.26824</v>
      </c>
      <c r="AP36" s="59">
        <f t="shared" si="20"/>
        <v>62880.04071</v>
      </c>
      <c r="AQ36" s="34">
        <f t="shared" si="21"/>
        <v>42259.50647</v>
      </c>
      <c r="AR36" s="38"/>
    </row>
    <row r="37" spans="1:45" ht="99.75" customHeight="1">
      <c r="A37" s="102" t="s">
        <v>57</v>
      </c>
      <c r="B37" s="103" t="s">
        <v>31</v>
      </c>
      <c r="C37" s="81" t="s">
        <v>56</v>
      </c>
      <c r="D37" s="69">
        <f t="shared" si="10"/>
        <v>7018.4917700000005</v>
      </c>
      <c r="E37" s="60">
        <v>0</v>
      </c>
      <c r="F37" s="60">
        <v>0</v>
      </c>
      <c r="G37" s="60">
        <v>0</v>
      </c>
      <c r="H37" s="79">
        <v>1547.63056</v>
      </c>
      <c r="I37" s="85">
        <v>1691.21986</v>
      </c>
      <c r="J37" s="82">
        <v>1666.66603</v>
      </c>
      <c r="K37" s="60">
        <v>2112.97532</v>
      </c>
      <c r="L37" s="69">
        <f t="shared" si="11"/>
        <v>0</v>
      </c>
      <c r="M37" s="60">
        <v>0</v>
      </c>
      <c r="N37" s="60">
        <v>0</v>
      </c>
      <c r="O37" s="60">
        <v>0</v>
      </c>
      <c r="P37" s="79">
        <v>0</v>
      </c>
      <c r="Q37" s="60">
        <v>0</v>
      </c>
      <c r="R37" s="60">
        <v>0</v>
      </c>
      <c r="S37" s="60">
        <v>0</v>
      </c>
      <c r="T37" s="69">
        <f t="shared" si="12"/>
        <v>15633.992559999999</v>
      </c>
      <c r="U37" s="60">
        <v>0</v>
      </c>
      <c r="V37" s="60">
        <v>0</v>
      </c>
      <c r="W37" s="60">
        <v>0</v>
      </c>
      <c r="X37" s="79">
        <v>5800.53915</v>
      </c>
      <c r="Y37" s="85">
        <v>963.99533</v>
      </c>
      <c r="Z37" s="82">
        <v>949.99965</v>
      </c>
      <c r="AA37" s="60">
        <v>7919.45843</v>
      </c>
      <c r="AB37" s="69">
        <f t="shared" si="13"/>
        <v>117717.352</v>
      </c>
      <c r="AC37" s="60">
        <v>0</v>
      </c>
      <c r="AD37" s="60">
        <v>0</v>
      </c>
      <c r="AE37" s="60">
        <v>0</v>
      </c>
      <c r="AF37" s="60">
        <v>23604.442</v>
      </c>
      <c r="AG37" s="85">
        <v>31169.18205</v>
      </c>
      <c r="AH37" s="82">
        <v>30716.65523</v>
      </c>
      <c r="AI37" s="60">
        <v>32227.07272</v>
      </c>
      <c r="AJ37" s="69">
        <f t="shared" si="14"/>
        <v>140369.83633</v>
      </c>
      <c r="AK37" s="53">
        <f t="shared" si="15"/>
        <v>0</v>
      </c>
      <c r="AL37" s="53">
        <f t="shared" si="16"/>
        <v>0</v>
      </c>
      <c r="AM37" s="53">
        <f t="shared" si="17"/>
        <v>0</v>
      </c>
      <c r="AN37" s="60">
        <f>H37+P37+X37+AF37</f>
        <v>30952.611709999997</v>
      </c>
      <c r="AO37" s="84">
        <f t="shared" si="19"/>
        <v>33824.39724</v>
      </c>
      <c r="AP37" s="59">
        <f t="shared" si="20"/>
        <v>33333.32091</v>
      </c>
      <c r="AQ37" s="34">
        <f t="shared" si="21"/>
        <v>42259.50647</v>
      </c>
      <c r="AR37" s="15"/>
      <c r="AS37" s="16"/>
    </row>
    <row r="38" spans="1:45" ht="95.25" customHeight="1">
      <c r="A38" s="102"/>
      <c r="B38" s="103"/>
      <c r="C38" s="81" t="s">
        <v>58</v>
      </c>
      <c r="D38" s="69">
        <f t="shared" si="10"/>
        <v>4138.21662</v>
      </c>
      <c r="E38" s="60">
        <v>0</v>
      </c>
      <c r="F38" s="60">
        <v>2078.27745</v>
      </c>
      <c r="G38" s="60">
        <v>2059.93917</v>
      </c>
      <c r="H38" s="79">
        <v>0</v>
      </c>
      <c r="I38" s="60">
        <v>0</v>
      </c>
      <c r="J38" s="60">
        <v>0</v>
      </c>
      <c r="K38" s="60">
        <v>0</v>
      </c>
      <c r="L38" s="69">
        <f t="shared" si="11"/>
        <v>0</v>
      </c>
      <c r="M38" s="60">
        <v>0</v>
      </c>
      <c r="N38" s="60">
        <v>0</v>
      </c>
      <c r="O38" s="60">
        <v>0</v>
      </c>
      <c r="P38" s="79">
        <v>0</v>
      </c>
      <c r="Q38" s="79">
        <v>0</v>
      </c>
      <c r="R38" s="79">
        <v>0</v>
      </c>
      <c r="S38" s="79">
        <v>0</v>
      </c>
      <c r="T38" s="69">
        <f t="shared" si="12"/>
        <v>2363.44173</v>
      </c>
      <c r="U38" s="60">
        <v>0</v>
      </c>
      <c r="V38" s="60">
        <v>1189.27641</v>
      </c>
      <c r="W38" s="60">
        <v>1174.16532</v>
      </c>
      <c r="X38" s="79">
        <v>0</v>
      </c>
      <c r="Y38" s="60">
        <v>0</v>
      </c>
      <c r="Z38" s="60">
        <v>0</v>
      </c>
      <c r="AA38" s="60">
        <v>0</v>
      </c>
      <c r="AB38" s="69">
        <f t="shared" si="13"/>
        <v>76262.67391000001</v>
      </c>
      <c r="AC38" s="60">
        <v>0</v>
      </c>
      <c r="AD38" s="60">
        <v>38297.99504</v>
      </c>
      <c r="AE38" s="60">
        <v>37964.67887</v>
      </c>
      <c r="AF38" s="60">
        <v>0</v>
      </c>
      <c r="AG38" s="60">
        <v>0</v>
      </c>
      <c r="AH38" s="60">
        <v>0</v>
      </c>
      <c r="AI38" s="60">
        <v>0</v>
      </c>
      <c r="AJ38" s="69">
        <f t="shared" si="14"/>
        <v>82764.33226</v>
      </c>
      <c r="AK38" s="53">
        <f t="shared" si="15"/>
        <v>0</v>
      </c>
      <c r="AL38" s="53">
        <f t="shared" si="16"/>
        <v>41565.5489</v>
      </c>
      <c r="AM38" s="53">
        <f t="shared" si="17"/>
        <v>41198.78336</v>
      </c>
      <c r="AN38" s="53">
        <f>H38+P38+X38+AF38</f>
        <v>0</v>
      </c>
      <c r="AO38" s="53">
        <f t="shared" si="19"/>
        <v>0</v>
      </c>
      <c r="AP38" s="53">
        <f t="shared" si="20"/>
        <v>0</v>
      </c>
      <c r="AQ38" s="34">
        <f t="shared" si="21"/>
        <v>0</v>
      </c>
      <c r="AR38" s="15"/>
      <c r="AS38" s="16"/>
    </row>
    <row r="39" spans="1:44" s="2" customFormat="1" ht="93" customHeight="1">
      <c r="A39" s="113" t="s">
        <v>59</v>
      </c>
      <c r="B39" s="114" t="s">
        <v>34</v>
      </c>
      <c r="C39" s="81" t="s">
        <v>56</v>
      </c>
      <c r="D39" s="69">
        <f t="shared" si="10"/>
        <v>3457.25389</v>
      </c>
      <c r="E39" s="60">
        <v>0</v>
      </c>
      <c r="F39" s="60">
        <v>0</v>
      </c>
      <c r="G39" s="60">
        <v>0</v>
      </c>
      <c r="H39" s="79">
        <v>866.24333</v>
      </c>
      <c r="I39" s="60">
        <v>1187.54137</v>
      </c>
      <c r="J39" s="60">
        <v>1403.46919</v>
      </c>
      <c r="K39" s="60">
        <v>0</v>
      </c>
      <c r="L39" s="69">
        <f t="shared" si="11"/>
        <v>3796.2293000000004</v>
      </c>
      <c r="M39" s="60">
        <v>0</v>
      </c>
      <c r="N39" s="60">
        <v>0</v>
      </c>
      <c r="O39" s="60">
        <v>0</v>
      </c>
      <c r="P39" s="79">
        <v>1068.84976</v>
      </c>
      <c r="Q39" s="60">
        <v>1250.04355</v>
      </c>
      <c r="R39" s="60">
        <v>1477.33599</v>
      </c>
      <c r="S39" s="60">
        <v>0</v>
      </c>
      <c r="T39" s="69">
        <f t="shared" si="12"/>
        <v>4723.56704</v>
      </c>
      <c r="U39" s="60">
        <v>0</v>
      </c>
      <c r="V39" s="60">
        <v>0</v>
      </c>
      <c r="W39" s="60">
        <v>0</v>
      </c>
      <c r="X39" s="79">
        <v>3246.69102</v>
      </c>
      <c r="Y39" s="60">
        <v>676.89858</v>
      </c>
      <c r="Z39" s="60">
        <v>799.97744</v>
      </c>
      <c r="AA39" s="60">
        <v>0</v>
      </c>
      <c r="AB39" s="69">
        <f t="shared" si="13"/>
        <v>60964.25685</v>
      </c>
      <c r="AC39" s="60">
        <v>0</v>
      </c>
      <c r="AD39" s="60">
        <v>0</v>
      </c>
      <c r="AE39" s="60">
        <v>0</v>
      </c>
      <c r="AF39" s="60">
        <v>13211.93217</v>
      </c>
      <c r="AG39" s="60">
        <v>21886.3875</v>
      </c>
      <c r="AH39" s="60">
        <v>25865.93718</v>
      </c>
      <c r="AI39" s="60">
        <v>0</v>
      </c>
      <c r="AJ39" s="69">
        <f t="shared" si="14"/>
        <v>72941.30708</v>
      </c>
      <c r="AK39" s="53">
        <f t="shared" si="15"/>
        <v>0</v>
      </c>
      <c r="AL39" s="53">
        <f t="shared" si="16"/>
        <v>0</v>
      </c>
      <c r="AM39" s="53">
        <f t="shared" si="17"/>
        <v>0</v>
      </c>
      <c r="AN39" s="53">
        <f>H39+P39+X39+AF39</f>
        <v>18393.71628</v>
      </c>
      <c r="AO39" s="53">
        <f t="shared" si="19"/>
        <v>25000.871</v>
      </c>
      <c r="AP39" s="53">
        <f t="shared" si="20"/>
        <v>29546.719800000003</v>
      </c>
      <c r="AQ39" s="34">
        <f t="shared" si="21"/>
        <v>0</v>
      </c>
      <c r="AR39" s="15"/>
    </row>
    <row r="40" spans="1:44" s="2" customFormat="1" ht="84" customHeight="1">
      <c r="A40" s="113"/>
      <c r="B40" s="114"/>
      <c r="C40" s="81" t="s">
        <v>58</v>
      </c>
      <c r="D40" s="69">
        <f t="shared" si="10"/>
        <v>0</v>
      </c>
      <c r="E40" s="60">
        <v>0</v>
      </c>
      <c r="F40" s="60">
        <v>0</v>
      </c>
      <c r="G40" s="60">
        <v>0</v>
      </c>
      <c r="H40" s="79">
        <v>0</v>
      </c>
      <c r="I40" s="60">
        <v>0</v>
      </c>
      <c r="J40" s="60">
        <v>0</v>
      </c>
      <c r="K40" s="60">
        <v>0</v>
      </c>
      <c r="L40" s="69">
        <f t="shared" si="11"/>
        <v>2101.4539999999997</v>
      </c>
      <c r="M40" s="60">
        <v>0</v>
      </c>
      <c r="N40" s="60">
        <v>1101.454</v>
      </c>
      <c r="O40" s="60">
        <v>1000</v>
      </c>
      <c r="P40" s="79">
        <v>0</v>
      </c>
      <c r="Q40" s="79">
        <v>0</v>
      </c>
      <c r="R40" s="79">
        <v>0</v>
      </c>
      <c r="S40" s="79">
        <v>0</v>
      </c>
      <c r="T40" s="69">
        <f>V40+U40+W40+X40+Y40+Z40+AA40</f>
        <v>0</v>
      </c>
      <c r="U40" s="60">
        <v>0</v>
      </c>
      <c r="V40" s="60">
        <v>0</v>
      </c>
      <c r="W40" s="60">
        <v>0</v>
      </c>
      <c r="X40" s="79">
        <v>0</v>
      </c>
      <c r="Y40" s="60">
        <v>0</v>
      </c>
      <c r="Z40" s="60">
        <v>0</v>
      </c>
      <c r="AA40" s="60">
        <v>0</v>
      </c>
      <c r="AB40" s="69">
        <f t="shared" si="13"/>
        <v>0</v>
      </c>
      <c r="AC40" s="60">
        <v>0</v>
      </c>
      <c r="AD40" s="60">
        <v>0</v>
      </c>
      <c r="AE40" s="60">
        <v>0</v>
      </c>
      <c r="AF40" s="60">
        <v>0</v>
      </c>
      <c r="AG40" s="60">
        <v>0</v>
      </c>
      <c r="AH40" s="60">
        <v>0</v>
      </c>
      <c r="AI40" s="60">
        <v>0</v>
      </c>
      <c r="AJ40" s="69">
        <f t="shared" si="14"/>
        <v>2101.4539999999997</v>
      </c>
      <c r="AK40" s="53">
        <f t="shared" si="15"/>
        <v>0</v>
      </c>
      <c r="AL40" s="53">
        <f t="shared" si="16"/>
        <v>1101.454</v>
      </c>
      <c r="AM40" s="53">
        <f t="shared" si="17"/>
        <v>1000</v>
      </c>
      <c r="AN40" s="53">
        <v>0</v>
      </c>
      <c r="AO40" s="53">
        <f t="shared" si="19"/>
        <v>0</v>
      </c>
      <c r="AP40" s="53">
        <f t="shared" si="20"/>
        <v>0</v>
      </c>
      <c r="AQ40" s="34">
        <f t="shared" si="21"/>
        <v>0</v>
      </c>
      <c r="AR40" s="15"/>
    </row>
    <row r="41" spans="1:44" ht="67.5" customHeight="1">
      <c r="A41" s="102" t="s">
        <v>55</v>
      </c>
      <c r="B41" s="115" t="s">
        <v>36</v>
      </c>
      <c r="C41" s="81" t="s">
        <v>58</v>
      </c>
      <c r="D41" s="69">
        <f t="shared" si="10"/>
        <v>700</v>
      </c>
      <c r="E41" s="60">
        <v>0</v>
      </c>
      <c r="F41" s="60">
        <v>0</v>
      </c>
      <c r="G41" s="60">
        <v>700</v>
      </c>
      <c r="H41" s="79">
        <v>0</v>
      </c>
      <c r="I41" s="60">
        <v>0</v>
      </c>
      <c r="J41" s="60">
        <v>0</v>
      </c>
      <c r="K41" s="60">
        <v>0</v>
      </c>
      <c r="L41" s="69">
        <f t="shared" si="11"/>
        <v>0</v>
      </c>
      <c r="M41" s="60">
        <v>0</v>
      </c>
      <c r="N41" s="60">
        <v>0</v>
      </c>
      <c r="O41" s="60">
        <v>0</v>
      </c>
      <c r="P41" s="79">
        <v>0</v>
      </c>
      <c r="Q41" s="60">
        <v>0</v>
      </c>
      <c r="R41" s="60">
        <v>0</v>
      </c>
      <c r="S41" s="60">
        <v>0</v>
      </c>
      <c r="T41" s="69">
        <f>U41+V41+W41+X41+Y41+Z41+AA41</f>
        <v>0</v>
      </c>
      <c r="U41" s="60">
        <v>0</v>
      </c>
      <c r="V41" s="60">
        <v>0</v>
      </c>
      <c r="W41" s="60">
        <v>0</v>
      </c>
      <c r="X41" s="79">
        <v>0</v>
      </c>
      <c r="Y41" s="60">
        <v>0</v>
      </c>
      <c r="Z41" s="60">
        <v>0</v>
      </c>
      <c r="AA41" s="60">
        <v>0</v>
      </c>
      <c r="AB41" s="69">
        <f t="shared" si="13"/>
        <v>0</v>
      </c>
      <c r="AC41" s="60">
        <v>0</v>
      </c>
      <c r="AD41" s="60">
        <v>0</v>
      </c>
      <c r="AE41" s="60">
        <v>0</v>
      </c>
      <c r="AF41" s="60">
        <v>0</v>
      </c>
      <c r="AG41" s="60">
        <v>0</v>
      </c>
      <c r="AH41" s="60">
        <v>0</v>
      </c>
      <c r="AI41" s="60">
        <v>0</v>
      </c>
      <c r="AJ41" s="69">
        <f t="shared" si="14"/>
        <v>700</v>
      </c>
      <c r="AK41" s="53">
        <f t="shared" si="15"/>
        <v>0</v>
      </c>
      <c r="AL41" s="53">
        <f t="shared" si="16"/>
        <v>0</v>
      </c>
      <c r="AM41" s="53">
        <f t="shared" si="17"/>
        <v>700</v>
      </c>
      <c r="AN41" s="53">
        <f>H41+P41+X41+AF41</f>
        <v>0</v>
      </c>
      <c r="AO41" s="53">
        <f t="shared" si="19"/>
        <v>0</v>
      </c>
      <c r="AP41" s="53">
        <f t="shared" si="20"/>
        <v>0</v>
      </c>
      <c r="AQ41" s="34">
        <f t="shared" si="21"/>
        <v>0</v>
      </c>
      <c r="AR41" s="15"/>
    </row>
    <row r="42" spans="1:44" ht="63.75" customHeight="1">
      <c r="A42" s="102"/>
      <c r="B42" s="115"/>
      <c r="C42" s="81" t="s">
        <v>56</v>
      </c>
      <c r="D42" s="56">
        <f t="shared" si="10"/>
        <v>384</v>
      </c>
      <c r="E42" s="55">
        <v>0</v>
      </c>
      <c r="F42" s="55">
        <v>0</v>
      </c>
      <c r="G42" s="55">
        <v>0</v>
      </c>
      <c r="H42" s="76">
        <v>384</v>
      </c>
      <c r="I42" s="55">
        <v>0</v>
      </c>
      <c r="J42" s="55">
        <v>0</v>
      </c>
      <c r="K42" s="55">
        <v>0</v>
      </c>
      <c r="L42" s="56">
        <f t="shared" si="11"/>
        <v>0</v>
      </c>
      <c r="M42" s="55">
        <v>0</v>
      </c>
      <c r="N42" s="55">
        <v>0</v>
      </c>
      <c r="O42" s="55">
        <v>0</v>
      </c>
      <c r="P42" s="76">
        <v>0</v>
      </c>
      <c r="Q42" s="55">
        <v>0</v>
      </c>
      <c r="R42" s="55">
        <v>0</v>
      </c>
      <c r="S42" s="55">
        <v>0</v>
      </c>
      <c r="T42" s="56">
        <f>U42+V42+W42+X42+Y42+Z42+AA42</f>
        <v>0</v>
      </c>
      <c r="U42" s="55">
        <v>0</v>
      </c>
      <c r="V42" s="55">
        <v>0</v>
      </c>
      <c r="W42" s="55">
        <v>0</v>
      </c>
      <c r="X42" s="76">
        <v>0</v>
      </c>
      <c r="Y42" s="55">
        <v>0</v>
      </c>
      <c r="Z42" s="55">
        <v>0</v>
      </c>
      <c r="AA42" s="55">
        <v>0</v>
      </c>
      <c r="AB42" s="56">
        <f t="shared" si="13"/>
        <v>0</v>
      </c>
      <c r="AC42" s="55">
        <v>0</v>
      </c>
      <c r="AD42" s="55">
        <v>0</v>
      </c>
      <c r="AE42" s="55">
        <v>0</v>
      </c>
      <c r="AF42" s="55">
        <v>0</v>
      </c>
      <c r="AG42" s="55">
        <v>0</v>
      </c>
      <c r="AH42" s="55">
        <v>0</v>
      </c>
      <c r="AI42" s="55">
        <v>0</v>
      </c>
      <c r="AJ42" s="56">
        <f>AK42+AL42+AM42+AN42+AQ42+AO42+AP42</f>
        <v>384</v>
      </c>
      <c r="AK42" s="55">
        <v>0</v>
      </c>
      <c r="AL42" s="55">
        <f t="shared" si="16"/>
        <v>0</v>
      </c>
      <c r="AM42" s="55">
        <f t="shared" si="17"/>
        <v>0</v>
      </c>
      <c r="AN42" s="55">
        <f>H42+P42+X42+AF42</f>
        <v>384</v>
      </c>
      <c r="AO42" s="55">
        <f t="shared" si="19"/>
        <v>0</v>
      </c>
      <c r="AP42" s="55">
        <f t="shared" si="20"/>
        <v>0</v>
      </c>
      <c r="AQ42" s="13">
        <f t="shared" si="21"/>
        <v>0</v>
      </c>
      <c r="AR42" s="15"/>
    </row>
    <row r="43" spans="1:44" ht="59.25" customHeight="1">
      <c r="A43" s="47" t="s">
        <v>60</v>
      </c>
      <c r="B43" s="36" t="s">
        <v>61</v>
      </c>
      <c r="C43" s="80" t="s">
        <v>56</v>
      </c>
      <c r="D43" s="69">
        <f t="shared" si="10"/>
        <v>400</v>
      </c>
      <c r="E43" s="60">
        <v>0</v>
      </c>
      <c r="F43" s="60">
        <v>0</v>
      </c>
      <c r="G43" s="60">
        <v>100</v>
      </c>
      <c r="H43" s="79">
        <v>100</v>
      </c>
      <c r="I43" s="60">
        <v>100</v>
      </c>
      <c r="J43" s="60">
        <v>100</v>
      </c>
      <c r="K43" s="60">
        <v>0</v>
      </c>
      <c r="L43" s="69">
        <f t="shared" si="11"/>
        <v>0</v>
      </c>
      <c r="M43" s="60">
        <v>0</v>
      </c>
      <c r="N43" s="60">
        <v>0</v>
      </c>
      <c r="O43" s="60">
        <v>0</v>
      </c>
      <c r="P43" s="79">
        <v>0</v>
      </c>
      <c r="Q43" s="60">
        <v>0</v>
      </c>
      <c r="R43" s="60">
        <v>0</v>
      </c>
      <c r="S43" s="60">
        <v>0</v>
      </c>
      <c r="T43" s="69">
        <f>U43+V43+W43+X43+Y43+Z43+AA43</f>
        <v>0</v>
      </c>
      <c r="U43" s="60">
        <v>0</v>
      </c>
      <c r="V43" s="60">
        <v>0</v>
      </c>
      <c r="W43" s="60">
        <v>0</v>
      </c>
      <c r="X43" s="79">
        <v>0</v>
      </c>
      <c r="Y43" s="60">
        <v>0</v>
      </c>
      <c r="Z43" s="60">
        <v>0</v>
      </c>
      <c r="AA43" s="60">
        <v>0</v>
      </c>
      <c r="AB43" s="69">
        <f t="shared" si="13"/>
        <v>0</v>
      </c>
      <c r="AC43" s="60">
        <v>0</v>
      </c>
      <c r="AD43" s="60">
        <v>0</v>
      </c>
      <c r="AE43" s="60">
        <v>0</v>
      </c>
      <c r="AF43" s="60">
        <v>0</v>
      </c>
      <c r="AG43" s="60">
        <v>0</v>
      </c>
      <c r="AH43" s="60">
        <v>0</v>
      </c>
      <c r="AI43" s="60">
        <v>0</v>
      </c>
      <c r="AJ43" s="69">
        <f>AK43+AL43+AM43+AN43+AO43+AP43+AQ43</f>
        <v>400</v>
      </c>
      <c r="AK43" s="53">
        <f>E43+M43+U43+AC43</f>
        <v>0</v>
      </c>
      <c r="AL43" s="53">
        <f t="shared" si="16"/>
        <v>0</v>
      </c>
      <c r="AM43" s="53">
        <f t="shared" si="17"/>
        <v>100</v>
      </c>
      <c r="AN43" s="53">
        <f>H43+P43+X43+AF43</f>
        <v>100</v>
      </c>
      <c r="AO43" s="53">
        <f aca="true" t="shared" si="23" ref="AO43:AQ44">I43+Q43+Y43+AG43</f>
        <v>100</v>
      </c>
      <c r="AP43" s="53">
        <f t="shared" si="23"/>
        <v>100</v>
      </c>
      <c r="AQ43" s="34">
        <f t="shared" si="23"/>
        <v>0</v>
      </c>
      <c r="AR43" s="15"/>
    </row>
    <row r="44" spans="1:44" ht="111.75" customHeight="1">
      <c r="A44" s="47" t="s">
        <v>73</v>
      </c>
      <c r="B44" s="36" t="s">
        <v>74</v>
      </c>
      <c r="C44" s="80" t="s">
        <v>56</v>
      </c>
      <c r="D44" s="69">
        <f>SUM(E44:K44)</f>
        <v>953</v>
      </c>
      <c r="E44" s="60">
        <v>0</v>
      </c>
      <c r="F44" s="60">
        <v>0</v>
      </c>
      <c r="G44" s="60">
        <v>0</v>
      </c>
      <c r="H44" s="79">
        <v>0</v>
      </c>
      <c r="I44" s="60">
        <v>453</v>
      </c>
      <c r="J44" s="60">
        <v>500</v>
      </c>
      <c r="K44" s="60">
        <v>0</v>
      </c>
      <c r="L44" s="54">
        <f>SUM(M44:S44)</f>
        <v>0</v>
      </c>
      <c r="M44" s="60">
        <v>0</v>
      </c>
      <c r="N44" s="60">
        <v>0</v>
      </c>
      <c r="O44" s="79">
        <v>0</v>
      </c>
      <c r="P44" s="60">
        <v>0</v>
      </c>
      <c r="Q44" s="60">
        <v>0</v>
      </c>
      <c r="R44" s="60">
        <v>0</v>
      </c>
      <c r="S44" s="60">
        <v>0</v>
      </c>
      <c r="T44" s="54">
        <f>SUM(U44:AA44)</f>
        <v>0</v>
      </c>
      <c r="U44" s="60">
        <v>0</v>
      </c>
      <c r="V44" s="60">
        <v>0</v>
      </c>
      <c r="W44" s="79">
        <v>0</v>
      </c>
      <c r="X44" s="60">
        <v>0</v>
      </c>
      <c r="Y44" s="60">
        <v>0</v>
      </c>
      <c r="Z44" s="60">
        <v>0</v>
      </c>
      <c r="AA44" s="60">
        <v>0</v>
      </c>
      <c r="AB44" s="54">
        <f>SUM(AC44:AI44)</f>
        <v>0</v>
      </c>
      <c r="AC44" s="60">
        <v>0</v>
      </c>
      <c r="AD44" s="60">
        <v>0</v>
      </c>
      <c r="AE44" s="79">
        <v>0</v>
      </c>
      <c r="AF44" s="60">
        <v>0</v>
      </c>
      <c r="AG44" s="60">
        <v>0</v>
      </c>
      <c r="AH44" s="60">
        <v>0</v>
      </c>
      <c r="AI44" s="60">
        <v>0</v>
      </c>
      <c r="AJ44" s="54">
        <f>SUM(AK44:AQ44)</f>
        <v>953</v>
      </c>
      <c r="AK44" s="60">
        <f>E44+M44+U44+AC44</f>
        <v>0</v>
      </c>
      <c r="AL44" s="60">
        <f t="shared" si="16"/>
        <v>0</v>
      </c>
      <c r="AM44" s="60">
        <f t="shared" si="17"/>
        <v>0</v>
      </c>
      <c r="AN44" s="60">
        <f>H44+P44+X44+AF44</f>
        <v>0</v>
      </c>
      <c r="AO44" s="60">
        <f t="shared" si="23"/>
        <v>453</v>
      </c>
      <c r="AP44" s="60">
        <f t="shared" si="23"/>
        <v>500</v>
      </c>
      <c r="AQ44" s="33">
        <f t="shared" si="23"/>
        <v>0</v>
      </c>
      <c r="AR44" s="15"/>
    </row>
    <row r="45" spans="1:44" ht="90" customHeight="1">
      <c r="A45" s="116" t="s">
        <v>26</v>
      </c>
      <c r="B45" s="116"/>
      <c r="C45" s="116"/>
      <c r="D45" s="54">
        <f>SUM(E45:K45)</f>
        <v>30683.61562</v>
      </c>
      <c r="E45" s="54">
        <f>E29+E30+E31+E32+E33+E34+E35+E36+E41+E43+E44</f>
        <v>0</v>
      </c>
      <c r="F45" s="54">
        <f>F29+F30+F31+F32+F33+F34+F35+F36+F41+F43+F44</f>
        <v>4937.675429999999</v>
      </c>
      <c r="G45" s="54">
        <f>G29+G30+G31+G32+G33+G34+G35+G36+G41+G43+G44</f>
        <v>5702.48736</v>
      </c>
      <c r="H45" s="54">
        <f>H29+H30+H31+H32+H33++H36+H41+H42+H43+H44</f>
        <v>6232.5345099999995</v>
      </c>
      <c r="I45" s="61">
        <f>I29+I30+I31+I32+I33+I34+I35+I36+I41+I43+I44</f>
        <v>4618.98384</v>
      </c>
      <c r="J45" s="61">
        <f>J29+J30+J31+J32+J33+J34+J35+J36+J41+J43+J44</f>
        <v>4965.98384</v>
      </c>
      <c r="K45" s="54">
        <f>K29+K30+K31+K32+K33+K34+K35+K36+K41+K43</f>
        <v>4225.95064</v>
      </c>
      <c r="L45" s="54">
        <f>L29+L30+L31+L32+L33+L34+L35+L36+L41+L43</f>
        <v>5897.683300000001</v>
      </c>
      <c r="M45" s="54">
        <f>M29+M30+M31+M32+M33+M34+M35+M36+M41+M43+M44</f>
        <v>0</v>
      </c>
      <c r="N45" s="54">
        <f aca="true" t="shared" si="24" ref="N45:S45">N29+N30+N31+N32+N33+N34+N35+N36+N41+N43+N44</f>
        <v>1101.454</v>
      </c>
      <c r="O45" s="54">
        <f t="shared" si="24"/>
        <v>1000</v>
      </c>
      <c r="P45" s="54">
        <f t="shared" si="24"/>
        <v>1068.84976</v>
      </c>
      <c r="Q45" s="54">
        <f t="shared" si="24"/>
        <v>1250.04355</v>
      </c>
      <c r="R45" s="54">
        <f t="shared" si="24"/>
        <v>1477.33599</v>
      </c>
      <c r="S45" s="54">
        <f t="shared" si="24"/>
        <v>0</v>
      </c>
      <c r="T45" s="70">
        <f>T29+T30+T31+T32+T33+T34+T35+T36+T41+T43</f>
        <v>43003.849389999996</v>
      </c>
      <c r="U45" s="54">
        <f>U29+U30+U31+U32+U33+U34+U35+U36+U41+U43+U44</f>
        <v>0</v>
      </c>
      <c r="V45" s="54">
        <f aca="true" t="shared" si="25" ref="V45:AA45">V29+V30+V31+V32+V33+V34+V35+V36+V41+V43+V44</f>
        <v>2638.12316</v>
      </c>
      <c r="W45" s="54">
        <f t="shared" si="25"/>
        <v>2443.85638</v>
      </c>
      <c r="X45" s="54">
        <f t="shared" si="25"/>
        <v>17789.73141</v>
      </c>
      <c r="Y45" s="86">
        <f t="shared" si="25"/>
        <v>2146.61079</v>
      </c>
      <c r="Z45" s="86">
        <f t="shared" si="25"/>
        <v>2146.6107899999997</v>
      </c>
      <c r="AA45" s="54">
        <f t="shared" si="25"/>
        <v>15838.91686</v>
      </c>
      <c r="AB45" s="54">
        <f>AB29+AB30+AB31+AB32+AB33+AB34+AB35+AB36+AB41+AB43</f>
        <v>439633.90613</v>
      </c>
      <c r="AC45" s="54">
        <f>AC29+AC30+AC31+AC32+AC33+AC34+AC35+AC36+AC41+AC43+AC44</f>
        <v>0</v>
      </c>
      <c r="AD45" s="54">
        <f aca="true" t="shared" si="26" ref="AD45:AI45">AD29+AD30+AD31+AD32+AD33+AD34+AD35+AD36+AD41+AD43+AD44</f>
        <v>84954.87412000001</v>
      </c>
      <c r="AE45" s="54">
        <f t="shared" si="26"/>
        <v>79018.02344</v>
      </c>
      <c r="AF45" s="54">
        <f t="shared" si="26"/>
        <v>72392.69871</v>
      </c>
      <c r="AG45" s="86">
        <f t="shared" si="26"/>
        <v>69407.08221</v>
      </c>
      <c r="AH45" s="86">
        <f t="shared" si="26"/>
        <v>69407.08221</v>
      </c>
      <c r="AI45" s="54">
        <f t="shared" si="26"/>
        <v>64454.14544</v>
      </c>
      <c r="AJ45" s="54">
        <f>AJ29+AJ30+AJ31+AJ32+AJ33+AJ34+AJ35+AJ36+AJ41+AJ43+AJ42+AJ44</f>
        <v>519219.05444</v>
      </c>
      <c r="AK45" s="54">
        <f>AK29+AK30+AK31+AK32+AK33+AK34+AK35+AK36+AK41+AK43+AK44</f>
        <v>0</v>
      </c>
      <c r="AL45" s="54">
        <f aca="true" t="shared" si="27" ref="AL45:AQ45">AL29+AL30+AL31+AL32+AL33+AL34+AL35+AL36+AL41+AL43+AL44</f>
        <v>93632.12671000001</v>
      </c>
      <c r="AM45" s="54">
        <f t="shared" si="27"/>
        <v>88164.36718</v>
      </c>
      <c r="AN45" s="54">
        <f>AN29+AN30+AN36+AN42+AN41+AN43+AN44</f>
        <v>97483.81439</v>
      </c>
      <c r="AO45" s="61">
        <f t="shared" si="27"/>
        <v>77422.72039</v>
      </c>
      <c r="AP45" s="61">
        <f t="shared" si="27"/>
        <v>77997.01282999999</v>
      </c>
      <c r="AQ45" s="40">
        <f t="shared" si="27"/>
        <v>84519.01294</v>
      </c>
      <c r="AR45" s="21"/>
    </row>
    <row r="46" spans="1:44" ht="17.25" customHeight="1">
      <c r="A46" s="117" t="s">
        <v>62</v>
      </c>
      <c r="B46" s="117"/>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21"/>
    </row>
    <row r="47" spans="1:44" s="2" customFormat="1" ht="69" customHeight="1">
      <c r="A47" s="42" t="s">
        <v>63</v>
      </c>
      <c r="B47" s="37" t="s">
        <v>64</v>
      </c>
      <c r="C47" s="80" t="s">
        <v>58</v>
      </c>
      <c r="D47" s="69">
        <f>E47+F47+G47+H47+I47+J47+K47</f>
        <v>289.56809</v>
      </c>
      <c r="E47" s="60">
        <v>0</v>
      </c>
      <c r="F47" s="60">
        <v>0</v>
      </c>
      <c r="G47" s="60">
        <v>0</v>
      </c>
      <c r="H47" s="79">
        <v>289.56809</v>
      </c>
      <c r="I47" s="79">
        <v>0</v>
      </c>
      <c r="J47" s="79">
        <v>0</v>
      </c>
      <c r="K47" s="79">
        <v>0</v>
      </c>
      <c r="L47" s="69">
        <f>M47+N47+O47+P47+Q47+R47+S47</f>
        <v>0</v>
      </c>
      <c r="M47" s="60">
        <v>0</v>
      </c>
      <c r="N47" s="60">
        <v>0</v>
      </c>
      <c r="O47" s="60">
        <v>0</v>
      </c>
      <c r="P47" s="79">
        <v>0</v>
      </c>
      <c r="Q47" s="60">
        <v>0</v>
      </c>
      <c r="R47" s="60">
        <v>0</v>
      </c>
      <c r="S47" s="60">
        <v>0</v>
      </c>
      <c r="T47" s="83">
        <f>U47+V47+W47+X47+Y47+Z47+AA47</f>
        <v>4353.4149</v>
      </c>
      <c r="U47" s="60">
        <v>0</v>
      </c>
      <c r="V47" s="60">
        <v>0</v>
      </c>
      <c r="W47" s="60">
        <v>0</v>
      </c>
      <c r="X47" s="79">
        <v>4353.4149</v>
      </c>
      <c r="Y47" s="60">
        <v>0</v>
      </c>
      <c r="Z47" s="60">
        <v>0</v>
      </c>
      <c r="AA47" s="60">
        <v>0</v>
      </c>
      <c r="AB47" s="83">
        <f>AC47+AD47+AE47+AF47+AG47+AH47+AI47</f>
        <v>0</v>
      </c>
      <c r="AC47" s="60">
        <v>0</v>
      </c>
      <c r="AD47" s="60">
        <v>0</v>
      </c>
      <c r="AE47" s="60">
        <v>0</v>
      </c>
      <c r="AF47" s="60">
        <v>0</v>
      </c>
      <c r="AG47" s="60">
        <v>0</v>
      </c>
      <c r="AH47" s="60">
        <v>0</v>
      </c>
      <c r="AI47" s="60">
        <v>0</v>
      </c>
      <c r="AJ47" s="83">
        <f>AK47+AL47+AM47+AN47+AO47+AP47+AQ47</f>
        <v>4642.9829899999995</v>
      </c>
      <c r="AK47" s="53">
        <f aca="true" t="shared" si="28" ref="AK47:AQ47">E47+M47+U47+AC47</f>
        <v>0</v>
      </c>
      <c r="AL47" s="53">
        <f t="shared" si="28"/>
        <v>0</v>
      </c>
      <c r="AM47" s="53">
        <f t="shared" si="28"/>
        <v>0</v>
      </c>
      <c r="AN47" s="53">
        <f t="shared" si="28"/>
        <v>4642.9829899999995</v>
      </c>
      <c r="AO47" s="53">
        <f t="shared" si="28"/>
        <v>0</v>
      </c>
      <c r="AP47" s="53">
        <f t="shared" si="28"/>
        <v>0</v>
      </c>
      <c r="AQ47" s="34">
        <f t="shared" si="28"/>
        <v>0</v>
      </c>
      <c r="AR47" s="21"/>
    </row>
    <row r="48" spans="1:44" s="2" customFormat="1" ht="114.75" customHeight="1" hidden="1">
      <c r="A48" s="42" t="s">
        <v>65</v>
      </c>
      <c r="B48" s="37" t="s">
        <v>66</v>
      </c>
      <c r="C48" s="80" t="s">
        <v>56</v>
      </c>
      <c r="D48" s="69">
        <f>E48+F48+G48+H48+I48+J48+K48</f>
        <v>0</v>
      </c>
      <c r="E48" s="60">
        <v>0</v>
      </c>
      <c r="F48" s="60">
        <v>0</v>
      </c>
      <c r="G48" s="60">
        <v>0</v>
      </c>
      <c r="H48" s="79"/>
      <c r="I48" s="79">
        <v>0</v>
      </c>
      <c r="J48" s="79">
        <v>0</v>
      </c>
      <c r="K48" s="79">
        <v>0</v>
      </c>
      <c r="L48" s="69">
        <f>M48+N48+O48+P48+Q48+R48+S48</f>
        <v>0</v>
      </c>
      <c r="M48" s="60">
        <v>0</v>
      </c>
      <c r="N48" s="60">
        <v>0</v>
      </c>
      <c r="O48" s="60">
        <v>0</v>
      </c>
      <c r="P48" s="79">
        <v>0</v>
      </c>
      <c r="Q48" s="60">
        <v>0</v>
      </c>
      <c r="R48" s="60">
        <v>0</v>
      </c>
      <c r="S48" s="60">
        <v>0</v>
      </c>
      <c r="T48" s="83">
        <f>U48+V48+W48+X48+Y48+Z48+AA48</f>
        <v>0</v>
      </c>
      <c r="U48" s="60">
        <v>0</v>
      </c>
      <c r="V48" s="60">
        <v>0</v>
      </c>
      <c r="W48" s="60">
        <v>0</v>
      </c>
      <c r="X48" s="79"/>
      <c r="Y48" s="60">
        <v>0</v>
      </c>
      <c r="Z48" s="60">
        <v>0</v>
      </c>
      <c r="AA48" s="60">
        <v>0</v>
      </c>
      <c r="AB48" s="83">
        <f>AC48+AD48+AE48+AF48+AG48+AH48+AI48</f>
        <v>0</v>
      </c>
      <c r="AC48" s="60">
        <v>0</v>
      </c>
      <c r="AD48" s="60">
        <v>0</v>
      </c>
      <c r="AE48" s="60">
        <v>0</v>
      </c>
      <c r="AF48" s="60">
        <v>0</v>
      </c>
      <c r="AG48" s="60">
        <v>0</v>
      </c>
      <c r="AH48" s="60">
        <v>0</v>
      </c>
      <c r="AI48" s="60">
        <v>0</v>
      </c>
      <c r="AJ48" s="83">
        <f>AK48+AL48+AM48+AN48+AO48+AP48+AQ48</f>
        <v>0</v>
      </c>
      <c r="AK48" s="53">
        <f aca="true" t="shared" si="29" ref="AK48:AM50">E48+M48+U48+AC48</f>
        <v>0</v>
      </c>
      <c r="AL48" s="53">
        <f t="shared" si="29"/>
        <v>0</v>
      </c>
      <c r="AM48" s="53">
        <f t="shared" si="29"/>
        <v>0</v>
      </c>
      <c r="AN48" s="60">
        <f>AF48+P48+H48+X48</f>
        <v>0</v>
      </c>
      <c r="AO48" s="53">
        <f aca="true" t="shared" si="30" ref="AO48:AQ50">I48+Q48+Y48+AG48</f>
        <v>0</v>
      </c>
      <c r="AP48" s="53">
        <f t="shared" si="30"/>
        <v>0</v>
      </c>
      <c r="AQ48" s="34">
        <f t="shared" si="30"/>
        <v>0</v>
      </c>
      <c r="AR48" s="21"/>
    </row>
    <row r="49" spans="1:44" s="2" customFormat="1" ht="114.75" customHeight="1" hidden="1">
      <c r="A49" s="42" t="s">
        <v>67</v>
      </c>
      <c r="B49" s="43" t="s">
        <v>34</v>
      </c>
      <c r="C49" s="80" t="s">
        <v>56</v>
      </c>
      <c r="D49" s="69">
        <f>E49+F49+G49+H49+I49+J49+K49</f>
        <v>0</v>
      </c>
      <c r="E49" s="60">
        <v>0</v>
      </c>
      <c r="F49" s="60">
        <v>0</v>
      </c>
      <c r="G49" s="60">
        <v>0</v>
      </c>
      <c r="H49" s="79"/>
      <c r="I49" s="79">
        <v>0</v>
      </c>
      <c r="J49" s="79">
        <v>0</v>
      </c>
      <c r="K49" s="79">
        <v>0</v>
      </c>
      <c r="L49" s="69">
        <f>M49+N49+O49+P49+Q49+R49+S49</f>
        <v>0</v>
      </c>
      <c r="M49" s="60">
        <v>0</v>
      </c>
      <c r="N49" s="60">
        <v>0</v>
      </c>
      <c r="O49" s="60">
        <v>0</v>
      </c>
      <c r="P49" s="79">
        <v>0</v>
      </c>
      <c r="Q49" s="60">
        <v>0</v>
      </c>
      <c r="R49" s="60">
        <v>0</v>
      </c>
      <c r="S49" s="60">
        <v>0</v>
      </c>
      <c r="T49" s="83">
        <f>U49+V49+W49+X49+Y49+Z49+AA49</f>
        <v>0</v>
      </c>
      <c r="U49" s="60">
        <v>0</v>
      </c>
      <c r="V49" s="60">
        <v>0</v>
      </c>
      <c r="W49" s="60">
        <v>0</v>
      </c>
      <c r="X49" s="79"/>
      <c r="Y49" s="60">
        <v>0</v>
      </c>
      <c r="Z49" s="60">
        <v>0</v>
      </c>
      <c r="AA49" s="60">
        <v>0</v>
      </c>
      <c r="AB49" s="83">
        <f>AC49+AD49+AE49+AF49+AG49+AH49+AI49</f>
        <v>0</v>
      </c>
      <c r="AC49" s="60">
        <v>0</v>
      </c>
      <c r="AD49" s="60">
        <v>0</v>
      </c>
      <c r="AE49" s="60">
        <v>0</v>
      </c>
      <c r="AF49" s="60">
        <v>0</v>
      </c>
      <c r="AG49" s="60">
        <v>0</v>
      </c>
      <c r="AH49" s="60">
        <v>0</v>
      </c>
      <c r="AI49" s="60">
        <v>0</v>
      </c>
      <c r="AJ49" s="83">
        <f>AK49+AL49+AM49+AN49+AO49+AP49+AQ49</f>
        <v>0</v>
      </c>
      <c r="AK49" s="53">
        <f t="shared" si="29"/>
        <v>0</v>
      </c>
      <c r="AL49" s="53">
        <f t="shared" si="29"/>
        <v>0</v>
      </c>
      <c r="AM49" s="53">
        <f t="shared" si="29"/>
        <v>0</v>
      </c>
      <c r="AN49" s="60">
        <f>AF49+P49+H49+X49</f>
        <v>0</v>
      </c>
      <c r="AO49" s="53">
        <f t="shared" si="30"/>
        <v>0</v>
      </c>
      <c r="AP49" s="53">
        <f t="shared" si="30"/>
        <v>0</v>
      </c>
      <c r="AQ49" s="34">
        <f t="shared" si="30"/>
        <v>0</v>
      </c>
      <c r="AR49" s="21"/>
    </row>
    <row r="50" spans="1:44" s="2" customFormat="1" ht="211.5" customHeight="1">
      <c r="A50" s="42" t="s">
        <v>65</v>
      </c>
      <c r="B50" s="37" t="s">
        <v>68</v>
      </c>
      <c r="C50" s="96" t="s">
        <v>69</v>
      </c>
      <c r="D50" s="69">
        <f>E50+F50+G50+H50+I50+J50+K50</f>
        <v>135.48</v>
      </c>
      <c r="E50" s="60">
        <v>0</v>
      </c>
      <c r="F50" s="60">
        <v>0</v>
      </c>
      <c r="G50" s="60">
        <v>0</v>
      </c>
      <c r="H50" s="79">
        <v>87</v>
      </c>
      <c r="I50" s="79">
        <v>48.48</v>
      </c>
      <c r="J50" s="79">
        <v>0</v>
      </c>
      <c r="K50" s="79">
        <v>0</v>
      </c>
      <c r="L50" s="69">
        <f>M50+N50+O50+P50+Q50+R50+S50</f>
        <v>0</v>
      </c>
      <c r="M50" s="60">
        <v>0</v>
      </c>
      <c r="N50" s="60">
        <v>0</v>
      </c>
      <c r="O50" s="60">
        <v>0</v>
      </c>
      <c r="P50" s="79">
        <v>0</v>
      </c>
      <c r="Q50" s="60">
        <v>0</v>
      </c>
      <c r="R50" s="60">
        <v>0</v>
      </c>
      <c r="S50" s="60">
        <v>0</v>
      </c>
      <c r="T50" s="83">
        <f>U50+V50+W50+X50+Y50+Z50+AA50</f>
        <v>0</v>
      </c>
      <c r="U50" s="60">
        <v>0</v>
      </c>
      <c r="V50" s="60">
        <v>0</v>
      </c>
      <c r="W50" s="60">
        <v>0</v>
      </c>
      <c r="X50" s="79">
        <v>0</v>
      </c>
      <c r="Y50" s="60">
        <v>0</v>
      </c>
      <c r="Z50" s="60">
        <v>0</v>
      </c>
      <c r="AA50" s="60">
        <v>0</v>
      </c>
      <c r="AB50" s="83">
        <f>AC50+AD50+AE50+AF50+AG50+AH50+AI50</f>
        <v>0</v>
      </c>
      <c r="AC50" s="60">
        <v>0</v>
      </c>
      <c r="AD50" s="60">
        <v>0</v>
      </c>
      <c r="AE50" s="60">
        <v>0</v>
      </c>
      <c r="AF50" s="60">
        <v>0</v>
      </c>
      <c r="AG50" s="60">
        <v>0</v>
      </c>
      <c r="AH50" s="60">
        <v>0</v>
      </c>
      <c r="AI50" s="60">
        <v>0</v>
      </c>
      <c r="AJ50" s="83">
        <f>AK50+AL50+AM50+AN50+AO50+AP50+AQ50</f>
        <v>135.48</v>
      </c>
      <c r="AK50" s="53">
        <f t="shared" si="29"/>
        <v>0</v>
      </c>
      <c r="AL50" s="53">
        <f t="shared" si="29"/>
        <v>0</v>
      </c>
      <c r="AM50" s="53">
        <f t="shared" si="29"/>
        <v>0</v>
      </c>
      <c r="AN50" s="53">
        <f>H50+P50+X50+AF50</f>
        <v>87</v>
      </c>
      <c r="AO50" s="53">
        <f t="shared" si="30"/>
        <v>48.48</v>
      </c>
      <c r="AP50" s="53">
        <f t="shared" si="30"/>
        <v>0</v>
      </c>
      <c r="AQ50" s="34">
        <f t="shared" si="30"/>
        <v>0</v>
      </c>
      <c r="AR50" s="21"/>
    </row>
    <row r="51" spans="1:44" ht="85.5" customHeight="1">
      <c r="A51" s="107" t="s">
        <v>26</v>
      </c>
      <c r="B51" s="107"/>
      <c r="C51" s="107"/>
      <c r="D51" s="54">
        <f>SUM(E51:K51)</f>
        <v>425.04809</v>
      </c>
      <c r="E51" s="54">
        <f aca="true" t="shared" si="31" ref="E51:K51">SUM(E47:E50)</f>
        <v>0</v>
      </c>
      <c r="F51" s="54">
        <f t="shared" si="31"/>
        <v>0</v>
      </c>
      <c r="G51" s="54">
        <f t="shared" si="31"/>
        <v>0</v>
      </c>
      <c r="H51" s="54">
        <f>H47+H50</f>
        <v>376.56809</v>
      </c>
      <c r="I51" s="54">
        <f t="shared" si="31"/>
        <v>48.48</v>
      </c>
      <c r="J51" s="54">
        <f t="shared" si="31"/>
        <v>0</v>
      </c>
      <c r="K51" s="54">
        <f t="shared" si="31"/>
        <v>0</v>
      </c>
      <c r="L51" s="54">
        <f>SUM(M51:S51)</f>
        <v>0</v>
      </c>
      <c r="M51" s="54">
        <f aca="true" t="shared" si="32" ref="M51:S51">SUM(M47:M50)</f>
        <v>0</v>
      </c>
      <c r="N51" s="54">
        <f t="shared" si="32"/>
        <v>0</v>
      </c>
      <c r="O51" s="54">
        <f t="shared" si="32"/>
        <v>0</v>
      </c>
      <c r="P51" s="54">
        <f t="shared" si="32"/>
        <v>0</v>
      </c>
      <c r="Q51" s="54">
        <f t="shared" si="32"/>
        <v>0</v>
      </c>
      <c r="R51" s="54">
        <f t="shared" si="32"/>
        <v>0</v>
      </c>
      <c r="S51" s="54">
        <f t="shared" si="32"/>
        <v>0</v>
      </c>
      <c r="T51" s="70">
        <f>SUM(U51:AA51)</f>
        <v>4353.4149</v>
      </c>
      <c r="U51" s="54">
        <f aca="true" t="shared" si="33" ref="U51:AA51">SUM(U47:U50)</f>
        <v>0</v>
      </c>
      <c r="V51" s="54">
        <f t="shared" si="33"/>
        <v>0</v>
      </c>
      <c r="W51" s="54">
        <f t="shared" si="33"/>
        <v>0</v>
      </c>
      <c r="X51" s="54">
        <f t="shared" si="33"/>
        <v>4353.4149</v>
      </c>
      <c r="Y51" s="54">
        <f t="shared" si="33"/>
        <v>0</v>
      </c>
      <c r="Z51" s="54">
        <f t="shared" si="33"/>
        <v>0</v>
      </c>
      <c r="AA51" s="54">
        <f t="shared" si="33"/>
        <v>0</v>
      </c>
      <c r="AB51" s="54">
        <f>SUM(AC51:AI51)</f>
        <v>0</v>
      </c>
      <c r="AC51" s="54">
        <f aca="true" t="shared" si="34" ref="AC51:AI51">SUM(AC47:AC50)</f>
        <v>0</v>
      </c>
      <c r="AD51" s="54">
        <f t="shared" si="34"/>
        <v>0</v>
      </c>
      <c r="AE51" s="54">
        <f t="shared" si="34"/>
        <v>0</v>
      </c>
      <c r="AF51" s="54">
        <f t="shared" si="34"/>
        <v>0</v>
      </c>
      <c r="AG51" s="54">
        <f t="shared" si="34"/>
        <v>0</v>
      </c>
      <c r="AH51" s="54">
        <f t="shared" si="34"/>
        <v>0</v>
      </c>
      <c r="AI51" s="54">
        <f t="shared" si="34"/>
        <v>0</v>
      </c>
      <c r="AJ51" s="54">
        <f>SUM(AK51:AQ51)</f>
        <v>4778.462989999999</v>
      </c>
      <c r="AK51" s="54">
        <f aca="true" t="shared" si="35" ref="AK51:AQ51">SUM(AK47:AK50)</f>
        <v>0</v>
      </c>
      <c r="AL51" s="54">
        <f t="shared" si="35"/>
        <v>0</v>
      </c>
      <c r="AM51" s="54">
        <f t="shared" si="35"/>
        <v>0</v>
      </c>
      <c r="AN51" s="54">
        <f t="shared" si="35"/>
        <v>4729.9829899999995</v>
      </c>
      <c r="AO51" s="54">
        <f t="shared" si="35"/>
        <v>48.48</v>
      </c>
      <c r="AP51" s="54">
        <f t="shared" si="35"/>
        <v>0</v>
      </c>
      <c r="AQ51" s="40">
        <f t="shared" si="35"/>
        <v>0</v>
      </c>
      <c r="AR51" s="21"/>
    </row>
    <row r="52" spans="1:44" ht="120.75" customHeight="1">
      <c r="A52" s="112" t="s">
        <v>70</v>
      </c>
      <c r="B52" s="112"/>
      <c r="C52" s="112"/>
      <c r="D52" s="90">
        <f>D15+D21+D27+D45+D51</f>
        <v>32519.247880224284</v>
      </c>
      <c r="E52" s="90">
        <f>E15+E21+E27+E45+E51</f>
        <v>379.43007067428164</v>
      </c>
      <c r="F52" s="91">
        <f>F15+F21+F27+F45+F51+F48</f>
        <v>5049.033589549999</v>
      </c>
      <c r="G52" s="91">
        <f aca="true" t="shared" si="36" ref="G52:AQ52">G15+G21+G27+G45+G51</f>
        <v>5702.48736</v>
      </c>
      <c r="H52" s="91">
        <f t="shared" si="36"/>
        <v>7498.48187</v>
      </c>
      <c r="I52" s="92">
        <f>I15+I21+I27+I45+I51</f>
        <v>4667.463839999999</v>
      </c>
      <c r="J52" s="92">
        <f t="shared" si="36"/>
        <v>4996.4005099999995</v>
      </c>
      <c r="K52" s="91">
        <f t="shared" si="36"/>
        <v>4225.95064</v>
      </c>
      <c r="L52" s="91">
        <f t="shared" si="36"/>
        <v>6660.069030000001</v>
      </c>
      <c r="M52" s="91">
        <f t="shared" si="36"/>
        <v>762.38573</v>
      </c>
      <c r="N52" s="91">
        <f t="shared" si="36"/>
        <v>1101.454</v>
      </c>
      <c r="O52" s="90">
        <f t="shared" si="36"/>
        <v>1000</v>
      </c>
      <c r="P52" s="90">
        <f t="shared" si="36"/>
        <v>1068.84976</v>
      </c>
      <c r="Q52" s="90">
        <f t="shared" si="36"/>
        <v>1250.04355</v>
      </c>
      <c r="R52" s="90">
        <f t="shared" si="36"/>
        <v>1477.33599</v>
      </c>
      <c r="S52" s="90">
        <f t="shared" si="36"/>
        <v>0</v>
      </c>
      <c r="T52" s="90">
        <f t="shared" si="36"/>
        <v>78096.48998594828</v>
      </c>
      <c r="U52" s="90">
        <f t="shared" si="36"/>
        <v>12409.387675948288</v>
      </c>
      <c r="V52" s="90">
        <f t="shared" si="36"/>
        <v>3909.75496</v>
      </c>
      <c r="W52" s="90">
        <f t="shared" si="36"/>
        <v>2443.85638</v>
      </c>
      <c r="X52" s="90">
        <f t="shared" si="36"/>
        <v>38471.352530000004</v>
      </c>
      <c r="Y52" s="93">
        <f t="shared" si="36"/>
        <v>2146.61079</v>
      </c>
      <c r="Z52" s="93">
        <f t="shared" si="36"/>
        <v>2876.6107899999997</v>
      </c>
      <c r="AA52" s="90">
        <f t="shared" si="36"/>
        <v>15838.91686</v>
      </c>
      <c r="AB52" s="90">
        <f t="shared" si="36"/>
        <v>492129.2722333774</v>
      </c>
      <c r="AC52" s="90">
        <f t="shared" si="36"/>
        <v>52495.366103377375</v>
      </c>
      <c r="AD52" s="90">
        <f t="shared" si="36"/>
        <v>84954.87412000001</v>
      </c>
      <c r="AE52" s="90">
        <f t="shared" si="36"/>
        <v>79018.02344</v>
      </c>
      <c r="AF52" s="90">
        <f t="shared" si="36"/>
        <v>72392.69871</v>
      </c>
      <c r="AG52" s="93">
        <f t="shared" si="36"/>
        <v>69407.08221</v>
      </c>
      <c r="AH52" s="93">
        <f t="shared" si="36"/>
        <v>69407.08221</v>
      </c>
      <c r="AI52" s="90">
        <f t="shared" si="36"/>
        <v>64454.14544</v>
      </c>
      <c r="AJ52" s="90">
        <f t="shared" si="36"/>
        <v>609405.0791295499</v>
      </c>
      <c r="AK52" s="90">
        <f t="shared" si="36"/>
        <v>66046.56957999994</v>
      </c>
      <c r="AL52" s="90">
        <f t="shared" si="36"/>
        <v>95015.11666955001</v>
      </c>
      <c r="AM52" s="90">
        <f t="shared" si="36"/>
        <v>88164.36718</v>
      </c>
      <c r="AN52" s="90">
        <f>AN15+AN21+AN27+AN45+AN51</f>
        <v>119431.38287</v>
      </c>
      <c r="AO52" s="94">
        <f t="shared" si="36"/>
        <v>77471.20039</v>
      </c>
      <c r="AP52" s="94">
        <f>AP15+AP21+AP27+AP45+AP51</f>
        <v>78757.4295</v>
      </c>
      <c r="AQ52" s="95">
        <f t="shared" si="36"/>
        <v>84519.01294</v>
      </c>
      <c r="AR52" s="41"/>
    </row>
    <row r="53" spans="1:43" ht="18.75">
      <c r="A53" s="101" t="s">
        <v>76</v>
      </c>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row>
    <row r="54" spans="1:43" ht="15">
      <c r="A54" s="97"/>
      <c r="B54" s="98"/>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100"/>
    </row>
    <row r="58" ht="18.75">
      <c r="B58" s="44"/>
    </row>
    <row r="59" ht="15">
      <c r="B59" s="31"/>
    </row>
  </sheetData>
  <sheetProtection selectLockedCells="1" selectUnlockedCells="1"/>
  <mergeCells count="41">
    <mergeCell ref="U5:AA5"/>
    <mergeCell ref="AJ5:AJ6"/>
    <mergeCell ref="AE1:AQ1"/>
    <mergeCell ref="A3:A6"/>
    <mergeCell ref="B3:B6"/>
    <mergeCell ref="C3:C6"/>
    <mergeCell ref="D3:AI3"/>
    <mergeCell ref="AJ3:AQ4"/>
    <mergeCell ref="T4:AA4"/>
    <mergeCell ref="AB4:AI4"/>
    <mergeCell ref="T5:T6"/>
    <mergeCell ref="A46:AQ46"/>
    <mergeCell ref="D4:K4"/>
    <mergeCell ref="L4:S4"/>
    <mergeCell ref="A15:C15"/>
    <mergeCell ref="A16:AQ16"/>
    <mergeCell ref="D5:D6"/>
    <mergeCell ref="E5:K5"/>
    <mergeCell ref="L5:L6"/>
    <mergeCell ref="M5:S5"/>
    <mergeCell ref="AC5:AI5"/>
    <mergeCell ref="A28:AQ28"/>
    <mergeCell ref="AK5:AQ5"/>
    <mergeCell ref="A8:AQ8"/>
    <mergeCell ref="A51:C51"/>
    <mergeCell ref="A52:C52"/>
    <mergeCell ref="A39:A40"/>
    <mergeCell ref="B39:B40"/>
    <mergeCell ref="A41:A42"/>
    <mergeCell ref="B41:B42"/>
    <mergeCell ref="A45:C45"/>
    <mergeCell ref="A53:AQ53"/>
    <mergeCell ref="A37:A38"/>
    <mergeCell ref="B37:B38"/>
    <mergeCell ref="A1:AD1"/>
    <mergeCell ref="A2:AQ2"/>
    <mergeCell ref="A21:C21"/>
    <mergeCell ref="B22:AQ22"/>
    <mergeCell ref="A25:A26"/>
    <mergeCell ref="B25:B26"/>
    <mergeCell ref="A27:C27"/>
  </mergeCells>
  <printOptions gridLines="1"/>
  <pageMargins left="0.2755905511811024" right="0.1968503937007874" top="0.2755905511811024" bottom="0" header="0.5118110236220472" footer="0"/>
  <pageSetup fitToHeight="0" fitToWidth="1" horizontalDpi="300" verticalDpi="300" orientation="landscape" paperSize="9" scale="73" r:id="rId1"/>
  <rowBreaks count="3" manualBreakCount="3">
    <brk id="15" max="42" man="1"/>
    <brk id="21" max="42" man="1"/>
    <brk id="45" max="42" man="1"/>
  </rowBreaks>
</worksheet>
</file>

<file path=xl/worksheets/sheet2.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11.421875" defaultRowHeight="15"/>
  <cols>
    <col min="1" max="64" width="9.00390625" style="0" customWidth="1"/>
  </cols>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Инженер_5</cp:lastModifiedBy>
  <cp:lastPrinted>2022-12-07T07:39:25Z</cp:lastPrinted>
  <dcterms:created xsi:type="dcterms:W3CDTF">2021-09-21T07:45:43Z</dcterms:created>
  <dcterms:modified xsi:type="dcterms:W3CDTF">2022-12-07T07:40:41Z</dcterms:modified>
  <cp:category/>
  <cp:version/>
  <cp:contentType/>
  <cp:contentStatus/>
</cp:coreProperties>
</file>