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 name="Лист2" sheetId="2" r:id="rId2"/>
  </sheets>
  <definedNames>
    <definedName name="_xlnm.Print_Titles" localSheetId="0">'Лист1'!$3:$7</definedName>
    <definedName name="_xlnm.Print_Area" localSheetId="0">'Лист1'!$A$1:$AG$53</definedName>
  </definedNames>
  <calcPr fullCalcOnLoad="1"/>
</workbook>
</file>

<file path=xl/sharedStrings.xml><?xml version="1.0" encoding="utf-8"?>
<sst xmlns="http://schemas.openxmlformats.org/spreadsheetml/2006/main" count="127" uniqueCount="77">
  <si>
    <t>№ п/п</t>
  </si>
  <si>
    <t xml:space="preserve">Наименование мероприятия </t>
  </si>
  <si>
    <t>Источник финансового обеспечения, тыс.руб.</t>
  </si>
  <si>
    <t>Итого</t>
  </si>
  <si>
    <t>Бюджетные ассигнования бюджета города</t>
  </si>
  <si>
    <t>Бюджетные ассигнования за счет безвозмездных перечислений заинтересованных лиц</t>
  </si>
  <si>
    <t>Бюджетные ассигнования областного бюджета*</t>
  </si>
  <si>
    <t>Бюджетные ассигнования федерального бюджета*</t>
  </si>
  <si>
    <t>Финансовое обеспечение всего</t>
  </si>
  <si>
    <t>по годам (тыс. руб.)</t>
  </si>
  <si>
    <t>1.Основное мероприятие «Благоустройство общественных территорий»</t>
  </si>
  <si>
    <t>1.1.</t>
  </si>
  <si>
    <t xml:space="preserve">Разработка дизайн-проектов благоустройства общественных территорий общего пользования с независимой экспертизой сметной документации
</t>
  </si>
  <si>
    <t>МКУ «ДИИП» (по согласованию)</t>
  </si>
  <si>
    <t>1.2.</t>
  </si>
  <si>
    <t xml:space="preserve">Независимая экспертиза сметной документации
(благоустройство общественных территорий общего пользования) 
</t>
  </si>
  <si>
    <t>1.3.</t>
  </si>
  <si>
    <t xml:space="preserve">Благоустройство общественных территорий общего пользования.
</t>
  </si>
  <si>
    <t>1.4.</t>
  </si>
  <si>
    <t xml:space="preserve">Разработка эскизных проектов благоустройства общественных территорий общего пользования. 
</t>
  </si>
  <si>
    <t>1.5.</t>
  </si>
  <si>
    <t>Авторский надзор благоустройства общественных территорий</t>
  </si>
  <si>
    <t>1.6.</t>
  </si>
  <si>
    <t>Изготовление документации для ввода объектов в эксплуатацию</t>
  </si>
  <si>
    <t xml:space="preserve">Итого по мероприятию:
</t>
  </si>
  <si>
    <t>2.Основное мероприятие «Благоустройство дворовых территорий»</t>
  </si>
  <si>
    <t>2.1.</t>
  </si>
  <si>
    <t>Благоустройство дворовых территорий многоквартирных домов в том числе :</t>
  </si>
  <si>
    <t>2.1.1.</t>
  </si>
  <si>
    <t>В рамках минимального перечня работ по благоустройству дворовых территорий</t>
  </si>
  <si>
    <t xml:space="preserve">Комитет по ЖКК, МКУ "Городские дороги"
</t>
  </si>
  <si>
    <t>2.1.2.</t>
  </si>
  <si>
    <t>В рамках дополнительного перечня работ по благоустройству дворовых территорий</t>
  </si>
  <si>
    <t>2.2.</t>
  </si>
  <si>
    <t xml:space="preserve">Независимая экспертиза сметной документации
(благоустройство дворовых территорий) 
</t>
  </si>
  <si>
    <t>3.Основное мероприятие «Благоустройство территорий ТОС»</t>
  </si>
  <si>
    <t>3.1.</t>
  </si>
  <si>
    <t xml:space="preserve">Субсидии на финансовое обеспечение затрат в связи с выполнением работ по разработке дизайн-проектов благоустройства территорий ТОС. 
</t>
  </si>
  <si>
    <t>МКУ «УРСП» (по согласованию)</t>
  </si>
  <si>
    <t xml:space="preserve">3.2.
</t>
  </si>
  <si>
    <t xml:space="preserve">Субсидии на финансовое обеспечение затрат по независимой экспертизе сметной документации
(благоустройство территорий ТОС)
</t>
  </si>
  <si>
    <t>3.3.</t>
  </si>
  <si>
    <t xml:space="preserve">Субсидии на финансовое обеспечение затрат в связи с выполнением работ по благоустройству территорий ТОС
</t>
  </si>
  <si>
    <t>МКУ "Гордские дороги"</t>
  </si>
  <si>
    <t>4.Основное мероприятие «Реализация регионального проекта «Формирование комфортной городской среды», направленного на достижение соответствующих результатов  реализации федерального проекта «Формирование комфортной городской среды»</t>
  </si>
  <si>
    <t>4.1.</t>
  </si>
  <si>
    <t>4.2.</t>
  </si>
  <si>
    <t>4.3.</t>
  </si>
  <si>
    <t>4.4.</t>
  </si>
  <si>
    <t>Технологическое присоединение объектов благоустройства общественных территорий общего пользования</t>
  </si>
  <si>
    <t>4.5.</t>
  </si>
  <si>
    <t>Электроснабжение объектов благоустройства общественных территорий общего пользования</t>
  </si>
  <si>
    <t>4.6.</t>
  </si>
  <si>
    <t>4.7.</t>
  </si>
  <si>
    <t xml:space="preserve">МКУ "ДИИП"
</t>
  </si>
  <si>
    <t>4.6.1.</t>
  </si>
  <si>
    <t xml:space="preserve"> МКУ "Городские дороги"
</t>
  </si>
  <si>
    <t>4.6.2.</t>
  </si>
  <si>
    <t>4.8.</t>
  </si>
  <si>
    <t>Авторский надзор благоустройства дворовых территорий</t>
  </si>
  <si>
    <t>5. Основное мероприятие "Проведение мероприятий в целях благоустройства территорий"</t>
  </si>
  <si>
    <t>5.1.</t>
  </si>
  <si>
    <t>Ремонт подъездных путей</t>
  </si>
  <si>
    <t>5.2.</t>
  </si>
  <si>
    <t>Благоустройство  территорий общего пользования</t>
  </si>
  <si>
    <t>5.3.</t>
  </si>
  <si>
    <t xml:space="preserve">Проведение работ по образованию земельных участков, на которых расположены многоквартирные дома, работы по благоустройству дворовых территорий которых софинансируются из бюджета субъекта Российской Федерации (постановка на кадастровый учет границ придомовых территорий не имеющих границ)
</t>
  </si>
  <si>
    <t>Комитет по управлению имуществом города Димитровграда</t>
  </si>
  <si>
    <t>ВСЕГО по муниципальной программе:</t>
  </si>
  <si>
    <t xml:space="preserve">Комитет по ЖКК, МКУ "Городские дороги" МКУ «ДИИП» (по согласованию)
</t>
  </si>
  <si>
    <t>Комитет по ЖКК, МКУ "Городские дороги"
МКУ «ДИИП» (по согласованию)</t>
  </si>
  <si>
    <t>4.9.</t>
  </si>
  <si>
    <t>Составление сметной документации на благоустройство 30 дворовых территорий с прохождением экспертизы достоверности определения сметной стоимости</t>
  </si>
  <si>
    <t>Система программных мероприятий на период с 2018 по 2022 годы</t>
  </si>
  <si>
    <t xml:space="preserve">ПРИЛОЖЕНИЕ № 1                                                                 к постановлению Администрации города  от_______________ №_________                                           «ПРИЛОЖЕНИЕ № 1                                                      к муниципальной программе «Создание комфортной среды и улучшение архитектурного облика города Димитровграда Ульяновской области»                                                                                                                                                                                    </t>
  </si>
  <si>
    <t xml:space="preserve">                                                                                                                                                                    ».</t>
  </si>
  <si>
    <t>Ответсвенный исполнитель</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</si>
</sst>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руб.-419];[Red]\-#,##0.00\ [$руб.-419]"/>
    <numFmt numFmtId="173" formatCode="#,##0.00000"/>
    <numFmt numFmtId="174" formatCode="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5">
    <font>
      <sz val="11"/>
      <color indexed="8"/>
      <name val="Calibri"/>
      <family val="2"/>
    </font>
    <font>
      <sz val="10"/>
      <name val="Arial"/>
      <family val="0"/>
    </font>
    <font>
      <b/>
      <i/>
      <u val="single"/>
      <sz val="10"/>
      <color indexed="8"/>
      <name val="Calibri"/>
      <family val="2"/>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u val="single"/>
      <sz val="10"/>
      <color indexed="12"/>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imes New Roman"/>
      <family val="1"/>
    </font>
    <font>
      <b/>
      <sz val="9"/>
      <color indexed="8"/>
      <name val="Times New Roman"/>
      <family val="1"/>
    </font>
    <font>
      <b/>
      <sz val="11"/>
      <color indexed="8"/>
      <name val="Calibri"/>
      <family val="2"/>
    </font>
    <font>
      <sz val="9"/>
      <color indexed="8"/>
      <name val="Times New Roman"/>
      <family val="1"/>
    </font>
    <font>
      <b/>
      <sz val="11"/>
      <name val="Times New Roman"/>
      <family val="1"/>
    </font>
    <font>
      <sz val="11"/>
      <name val="Times New Roman"/>
      <family val="1"/>
    </font>
    <font>
      <sz val="9"/>
      <name val="Times New Roman"/>
      <family val="1"/>
    </font>
    <font>
      <sz val="11"/>
      <name val="Calibri"/>
      <family val="2"/>
    </font>
    <font>
      <b/>
      <sz val="12"/>
      <color indexed="8"/>
      <name val="Times New Roman"/>
      <family val="1"/>
    </font>
    <font>
      <b/>
      <sz val="12"/>
      <name val="Times New Roman"/>
      <family val="1"/>
    </font>
    <font>
      <sz val="14"/>
      <color indexed="10"/>
      <name val="Times New Roman"/>
      <family val="1"/>
    </font>
    <font>
      <sz val="12"/>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39"/>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9"/>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rgb="FFFF0000"/>
      <name val="Times New Roman"/>
      <family val="1"/>
    </font>
    <font>
      <b/>
      <sz val="11"/>
      <color rgb="FFFF0000"/>
      <name val="Times New Roman"/>
      <family val="1"/>
    </font>
    <font>
      <b/>
      <sz val="12"/>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7" fillId="0" borderId="0" applyNumberFormat="0" applyFill="0" applyBorder="0" applyAlignment="0" applyProtection="0"/>
    <xf numFmtId="0" fontId="9"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10" fillId="26" borderId="0" applyNumberFormat="0" applyBorder="0" applyAlignment="0" applyProtection="0"/>
    <xf numFmtId="0" fontId="6"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3" fillId="33" borderId="2" applyNumberFormat="0" applyAlignment="0" applyProtection="0"/>
    <xf numFmtId="0" fontId="54" fillId="34" borderId="3" applyNumberFormat="0" applyAlignment="0" applyProtection="0"/>
    <xf numFmtId="0" fontId="55" fillId="34" borderId="2" applyNumberFormat="0" applyAlignment="0" applyProtection="0"/>
    <xf numFmtId="0" fontId="5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3" fillId="0" borderId="0" applyNumberFormat="0" applyFill="0" applyBorder="0" applyProtection="0">
      <alignment textRotation="90"/>
    </xf>
    <xf numFmtId="0" fontId="60" fillId="0" borderId="7" applyNumberFormat="0" applyFill="0" applyAlignment="0" applyProtection="0"/>
    <xf numFmtId="0" fontId="61" fillId="35" borderId="8" applyNumberFormat="0" applyAlignment="0" applyProtection="0"/>
    <xf numFmtId="0" fontId="62" fillId="0" borderId="0" applyNumberFormat="0" applyFill="0" applyBorder="0" applyAlignment="0" applyProtection="0"/>
    <xf numFmtId="0" fontId="63" fillId="36" borderId="0" applyNumberFormat="0" applyBorder="0" applyAlignment="0" applyProtection="0"/>
    <xf numFmtId="0" fontId="64" fillId="0" borderId="0" applyNumberFormat="0" applyFill="0" applyBorder="0" applyAlignment="0" applyProtection="0"/>
    <xf numFmtId="0" fontId="65" fillId="37" borderId="0" applyNumberFormat="0" applyBorder="0" applyAlignment="0" applyProtection="0"/>
    <xf numFmtId="0" fontId="66"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2" fillId="0" borderId="0" applyNumberFormat="0" applyFill="0" applyBorder="0" applyAlignment="0" applyProtection="0"/>
    <xf numFmtId="172" fontId="2" fillId="0" borderId="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9" fillId="39" borderId="0" applyNumberFormat="0" applyBorder="0" applyAlignment="0" applyProtection="0"/>
  </cellStyleXfs>
  <cellXfs count="115">
    <xf numFmtId="0" fontId="0" fillId="0" borderId="0" xfId="0" applyAlignment="1">
      <alignment/>
    </xf>
    <xf numFmtId="0" fontId="0" fillId="0" borderId="0" xfId="0" applyFill="1" applyAlignment="1">
      <alignment/>
    </xf>
    <xf numFmtId="0" fontId="0" fillId="40" borderId="0" xfId="0" applyFill="1" applyAlignment="1">
      <alignment/>
    </xf>
    <xf numFmtId="0" fontId="15" fillId="0" borderId="0" xfId="0" applyFont="1" applyBorder="1" applyAlignment="1">
      <alignment/>
    </xf>
    <xf numFmtId="0" fontId="16" fillId="0" borderId="0" xfId="0" applyFont="1" applyBorder="1" applyAlignment="1">
      <alignment/>
    </xf>
    <xf numFmtId="0" fontId="19" fillId="0" borderId="11" xfId="0" applyFont="1" applyFill="1" applyBorder="1" applyAlignment="1">
      <alignment horizontal="center" wrapText="1"/>
    </xf>
    <xf numFmtId="0" fontId="0" fillId="0" borderId="11" xfId="0" applyBorder="1" applyAlignment="1">
      <alignment/>
    </xf>
    <xf numFmtId="0" fontId="19" fillId="0" borderId="0" xfId="0" applyFont="1" applyFill="1" applyBorder="1" applyAlignment="1">
      <alignment horizontal="center" wrapText="1"/>
    </xf>
    <xf numFmtId="0" fontId="19" fillId="0" borderId="0" xfId="0" applyFont="1" applyFill="1" applyBorder="1" applyAlignment="1">
      <alignment textRotation="90" wrapText="1"/>
    </xf>
    <xf numFmtId="0" fontId="19" fillId="0" borderId="0" xfId="0" applyFont="1" applyFill="1" applyBorder="1" applyAlignment="1">
      <alignment wrapText="1"/>
    </xf>
    <xf numFmtId="173" fontId="16" fillId="0" borderId="12" xfId="0" applyNumberFormat="1" applyFont="1" applyFill="1" applyBorder="1" applyAlignment="1">
      <alignment vertical="top" wrapText="1"/>
    </xf>
    <xf numFmtId="173" fontId="16" fillId="0" borderId="13" xfId="0" applyNumberFormat="1" applyFont="1" applyFill="1" applyBorder="1" applyAlignment="1">
      <alignment vertical="top" wrapText="1"/>
    </xf>
    <xf numFmtId="173" fontId="21" fillId="0" borderId="0" xfId="0" applyNumberFormat="1" applyFont="1" applyFill="1" applyBorder="1" applyAlignment="1">
      <alignment vertical="center" textRotation="90" wrapText="1"/>
    </xf>
    <xf numFmtId="173" fontId="0" fillId="0" borderId="0" xfId="0" applyNumberFormat="1" applyAlignment="1">
      <alignment/>
    </xf>
    <xf numFmtId="173" fontId="16" fillId="0" borderId="13" xfId="0" applyNumberFormat="1" applyFont="1" applyFill="1" applyBorder="1" applyAlignment="1">
      <alignment horizontal="left" vertical="top" wrapText="1"/>
    </xf>
    <xf numFmtId="173" fontId="16" fillId="0" borderId="14" xfId="0" applyNumberFormat="1" applyFont="1" applyFill="1" applyBorder="1" applyAlignment="1">
      <alignment vertical="top" wrapText="1"/>
    </xf>
    <xf numFmtId="173" fontId="19" fillId="0" borderId="0" xfId="0" applyNumberFormat="1" applyFont="1" applyFill="1" applyBorder="1" applyAlignment="1">
      <alignment vertical="center" textRotation="90" wrapText="1"/>
    </xf>
    <xf numFmtId="173" fontId="19" fillId="0" borderId="0" xfId="0" applyNumberFormat="1" applyFont="1" applyFill="1" applyBorder="1" applyAlignment="1">
      <alignment horizontal="center" wrapText="1"/>
    </xf>
    <xf numFmtId="173" fontId="16" fillId="0" borderId="15" xfId="0" applyNumberFormat="1" applyFont="1" applyFill="1" applyBorder="1" applyAlignment="1">
      <alignment vertical="top" wrapText="1"/>
    </xf>
    <xf numFmtId="173" fontId="21" fillId="0" borderId="0" xfId="0" applyNumberFormat="1" applyFont="1" applyFill="1" applyBorder="1" applyAlignment="1">
      <alignment vertical="center" textRotation="90"/>
    </xf>
    <xf numFmtId="173" fontId="16" fillId="0" borderId="15" xfId="0" applyNumberFormat="1" applyFont="1" applyFill="1" applyBorder="1" applyAlignment="1">
      <alignment horizontal="center" vertical="top" wrapText="1"/>
    </xf>
    <xf numFmtId="173" fontId="19" fillId="0" borderId="0" xfId="0" applyNumberFormat="1" applyFont="1" applyFill="1" applyBorder="1" applyAlignment="1">
      <alignment horizontal="center" vertical="center" textRotation="90" wrapText="1"/>
    </xf>
    <xf numFmtId="174" fontId="0" fillId="0" borderId="0" xfId="0" applyNumberFormat="1" applyAlignment="1">
      <alignment/>
    </xf>
    <xf numFmtId="173" fontId="16" fillId="0" borderId="12" xfId="0" applyNumberFormat="1" applyFont="1" applyFill="1" applyBorder="1" applyAlignment="1">
      <alignment horizontal="center" vertical="top" wrapText="1"/>
    </xf>
    <xf numFmtId="173" fontId="23" fillId="0" borderId="12" xfId="0" applyNumberFormat="1" applyFont="1" applyFill="1" applyBorder="1" applyAlignment="1">
      <alignment horizontal="left" vertical="top" wrapText="1"/>
    </xf>
    <xf numFmtId="173" fontId="23" fillId="40" borderId="12" xfId="0" applyNumberFormat="1" applyFont="1" applyFill="1" applyBorder="1" applyAlignment="1">
      <alignment horizontal="left" vertical="top" wrapText="1"/>
    </xf>
    <xf numFmtId="173" fontId="24" fillId="0" borderId="0" xfId="0" applyNumberFormat="1" applyFont="1" applyFill="1" applyBorder="1" applyAlignment="1">
      <alignment vertical="center" textRotation="90" wrapText="1"/>
    </xf>
    <xf numFmtId="0" fontId="25" fillId="40" borderId="0" xfId="0" applyFont="1" applyFill="1" applyAlignment="1">
      <alignment/>
    </xf>
    <xf numFmtId="173" fontId="19" fillId="0" borderId="0" xfId="0" applyNumberFormat="1" applyFont="1" applyFill="1" applyBorder="1" applyAlignment="1">
      <alignment horizontal="center" vertical="center" textRotation="90"/>
    </xf>
    <xf numFmtId="0" fontId="28" fillId="0" borderId="0" xfId="0" applyFont="1" applyAlignment="1">
      <alignment/>
    </xf>
    <xf numFmtId="173" fontId="16" fillId="0" borderId="13" xfId="0" applyNumberFormat="1" applyFont="1" applyFill="1" applyBorder="1" applyAlignment="1">
      <alignment horizontal="center" vertical="top" wrapText="1"/>
    </xf>
    <xf numFmtId="173" fontId="23" fillId="40" borderId="12" xfId="0" applyNumberFormat="1" applyFont="1" applyFill="1" applyBorder="1" applyAlignment="1">
      <alignment horizontal="center" vertical="top" wrapText="1"/>
    </xf>
    <xf numFmtId="173" fontId="23" fillId="0" borderId="12" xfId="0" applyNumberFormat="1" applyFont="1" applyFill="1" applyBorder="1" applyAlignment="1">
      <alignment horizontal="center" vertical="top" wrapText="1"/>
    </xf>
    <xf numFmtId="173" fontId="18" fillId="41" borderId="13" xfId="0" applyNumberFormat="1" applyFont="1" applyFill="1" applyBorder="1" applyAlignment="1">
      <alignment horizontal="center" vertical="center" textRotation="90" wrapText="1"/>
    </xf>
    <xf numFmtId="0" fontId="0" fillId="41" borderId="0" xfId="0" applyFill="1" applyAlignment="1">
      <alignment/>
    </xf>
    <xf numFmtId="0" fontId="18" fillId="41" borderId="16" xfId="0" applyFont="1" applyFill="1" applyBorder="1" applyAlignment="1">
      <alignment horizontal="center" vertical="center" textRotation="90" wrapText="1"/>
    </xf>
    <xf numFmtId="173" fontId="16" fillId="41" borderId="12" xfId="0" applyNumberFormat="1" applyFont="1" applyFill="1" applyBorder="1" applyAlignment="1">
      <alignment vertical="center" wrapText="1"/>
    </xf>
    <xf numFmtId="173" fontId="22" fillId="41" borderId="13" xfId="0" applyNumberFormat="1" applyFont="1" applyFill="1" applyBorder="1" applyAlignment="1">
      <alignment horizontal="center" vertical="center" textRotation="90" wrapText="1"/>
    </xf>
    <xf numFmtId="173" fontId="23" fillId="41" borderId="12" xfId="0" applyNumberFormat="1" applyFont="1" applyFill="1" applyBorder="1" applyAlignment="1">
      <alignment horizontal="center" vertical="center" textRotation="90" wrapText="1"/>
    </xf>
    <xf numFmtId="173" fontId="23" fillId="41" borderId="13" xfId="0" applyNumberFormat="1" applyFont="1" applyFill="1" applyBorder="1" applyAlignment="1">
      <alignment horizontal="center" vertical="center" textRotation="90" wrapText="1"/>
    </xf>
    <xf numFmtId="173" fontId="22" fillId="41" borderId="12" xfId="0" applyNumberFormat="1" applyFont="1" applyFill="1" applyBorder="1" applyAlignment="1">
      <alignment horizontal="center" vertical="center" textRotation="90" wrapText="1"/>
    </xf>
    <xf numFmtId="173" fontId="0" fillId="0" borderId="0" xfId="0" applyNumberFormat="1" applyBorder="1" applyAlignment="1">
      <alignment/>
    </xf>
    <xf numFmtId="0" fontId="0" fillId="41" borderId="0" xfId="0" applyFill="1" applyBorder="1" applyAlignment="1">
      <alignment/>
    </xf>
    <xf numFmtId="173" fontId="70" fillId="41" borderId="13" xfId="0" applyNumberFormat="1" applyFont="1" applyFill="1" applyBorder="1" applyAlignment="1">
      <alignment horizontal="center" vertical="center" textRotation="90" wrapText="1"/>
    </xf>
    <xf numFmtId="173" fontId="71" fillId="41" borderId="13" xfId="0" applyNumberFormat="1" applyFont="1" applyFill="1" applyBorder="1" applyAlignment="1">
      <alignment horizontal="center" vertical="center" textRotation="90" wrapText="1"/>
    </xf>
    <xf numFmtId="173" fontId="18" fillId="41" borderId="13" xfId="0" applyNumberFormat="1" applyFont="1" applyFill="1" applyBorder="1" applyAlignment="1">
      <alignment horizontal="center" vertical="center" textRotation="90"/>
    </xf>
    <xf numFmtId="173" fontId="16" fillId="41" borderId="13" xfId="0" applyNumberFormat="1" applyFont="1" applyFill="1" applyBorder="1" applyAlignment="1">
      <alignment horizontal="center" vertical="center" textRotation="90" wrapText="1"/>
    </xf>
    <xf numFmtId="173" fontId="23" fillId="41" borderId="13" xfId="0" applyNumberFormat="1" applyFont="1" applyFill="1" applyBorder="1" applyAlignment="1">
      <alignment horizontal="center" vertical="center" textRotation="90"/>
    </xf>
    <xf numFmtId="173" fontId="70" fillId="41" borderId="13" xfId="0" applyNumberFormat="1" applyFont="1" applyFill="1" applyBorder="1" applyAlignment="1">
      <alignment horizontal="center" vertical="center" textRotation="90"/>
    </xf>
    <xf numFmtId="173" fontId="16" fillId="41" borderId="13" xfId="0" applyNumberFormat="1" applyFont="1" applyFill="1" applyBorder="1" applyAlignment="1">
      <alignment horizontal="center" vertical="center" textRotation="90"/>
    </xf>
    <xf numFmtId="0" fontId="20" fillId="41" borderId="16" xfId="0" applyFont="1" applyFill="1" applyBorder="1" applyAlignment="1">
      <alignment horizontal="center" vertical="center" wrapText="1"/>
    </xf>
    <xf numFmtId="0" fontId="0" fillId="41" borderId="0" xfId="0" applyFill="1" applyBorder="1" applyAlignment="1">
      <alignment horizontal="center" vertical="center"/>
    </xf>
    <xf numFmtId="0" fontId="0" fillId="41" borderId="0" xfId="0" applyFill="1" applyAlignment="1">
      <alignment horizontal="center" vertical="center"/>
    </xf>
    <xf numFmtId="173" fontId="18" fillId="41" borderId="12" xfId="0" applyNumberFormat="1" applyFont="1" applyFill="1" applyBorder="1" applyAlignment="1">
      <alignment horizontal="center" vertical="center" textRotation="90" wrapText="1"/>
    </xf>
    <xf numFmtId="173" fontId="16" fillId="41" borderId="12" xfId="0" applyNumberFormat="1" applyFont="1" applyFill="1" applyBorder="1" applyAlignment="1">
      <alignment horizontal="center" vertical="center" textRotation="90" wrapText="1"/>
    </xf>
    <xf numFmtId="173" fontId="70" fillId="41" borderId="12" xfId="0" applyNumberFormat="1" applyFont="1" applyFill="1" applyBorder="1" applyAlignment="1">
      <alignment horizontal="center" vertical="center" textRotation="90" wrapText="1"/>
    </xf>
    <xf numFmtId="173" fontId="21" fillId="41" borderId="12" xfId="0" applyNumberFormat="1" applyFont="1" applyFill="1" applyBorder="1" applyAlignment="1">
      <alignment horizontal="center" vertical="center" wrapText="1"/>
    </xf>
    <xf numFmtId="173" fontId="24" fillId="41" borderId="13" xfId="0" applyNumberFormat="1" applyFont="1" applyFill="1" applyBorder="1" applyAlignment="1">
      <alignment horizontal="center" vertical="center" wrapText="1"/>
    </xf>
    <xf numFmtId="173" fontId="21" fillId="41" borderId="13" xfId="0" applyNumberFormat="1" applyFont="1" applyFill="1" applyBorder="1" applyAlignment="1">
      <alignment horizontal="center" vertical="center" wrapText="1"/>
    </xf>
    <xf numFmtId="173" fontId="21" fillId="41" borderId="17" xfId="0" applyNumberFormat="1" applyFont="1" applyFill="1" applyBorder="1" applyAlignment="1">
      <alignment horizontal="center" vertical="center" wrapText="1"/>
    </xf>
    <xf numFmtId="173" fontId="24" fillId="41" borderId="12"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18" fillId="0" borderId="13" xfId="0" applyFont="1" applyFill="1" applyBorder="1" applyAlignment="1">
      <alignment horizontal="center" wrapText="1"/>
    </xf>
    <xf numFmtId="173" fontId="22" fillId="41" borderId="13" xfId="0" applyNumberFormat="1" applyFont="1" applyFill="1" applyBorder="1" applyAlignment="1" applyProtection="1">
      <alignment horizontal="center" vertical="center" textRotation="90" wrapText="1"/>
      <protection locked="0"/>
    </xf>
    <xf numFmtId="173" fontId="71" fillId="41" borderId="13" xfId="0" applyNumberFormat="1" applyFont="1" applyFill="1" applyBorder="1" applyAlignment="1" applyProtection="1">
      <alignment horizontal="center" vertical="center" textRotation="90" wrapText="1"/>
      <protection locked="0"/>
    </xf>
    <xf numFmtId="173" fontId="19" fillId="0" borderId="0" xfId="0" applyNumberFormat="1" applyFont="1" applyFill="1" applyBorder="1" applyAlignment="1" applyProtection="1">
      <alignment vertical="center" textRotation="90" wrapText="1"/>
      <protection locked="0"/>
    </xf>
    <xf numFmtId="0" fontId="0" fillId="0" borderId="0" xfId="0" applyAlignment="1" applyProtection="1">
      <alignment/>
      <protection locked="0"/>
    </xf>
    <xf numFmtId="173" fontId="16" fillId="0" borderId="13" xfId="0" applyNumberFormat="1" applyFont="1" applyFill="1" applyBorder="1" applyAlignment="1">
      <alignment vertical="center" wrapText="1"/>
    </xf>
    <xf numFmtId="173" fontId="23" fillId="40" borderId="16" xfId="0" applyNumberFormat="1" applyFont="1" applyFill="1" applyBorder="1" applyAlignment="1">
      <alignment horizontal="center" vertical="top" wrapText="1"/>
    </xf>
    <xf numFmtId="173" fontId="23" fillId="40" borderId="16" xfId="0" applyNumberFormat="1" applyFont="1" applyFill="1" applyBorder="1" applyAlignment="1">
      <alignment horizontal="left" vertical="top" wrapText="1"/>
    </xf>
    <xf numFmtId="173" fontId="24" fillId="41" borderId="16" xfId="0" applyNumberFormat="1" applyFont="1" applyFill="1" applyBorder="1" applyAlignment="1">
      <alignment horizontal="center" vertical="center" wrapText="1"/>
    </xf>
    <xf numFmtId="173" fontId="22" fillId="41" borderId="16" xfId="0" applyNumberFormat="1" applyFont="1" applyFill="1" applyBorder="1" applyAlignment="1">
      <alignment horizontal="center" vertical="center" textRotation="90" wrapText="1"/>
    </xf>
    <xf numFmtId="173" fontId="23" fillId="41" borderId="16" xfId="0" applyNumberFormat="1" applyFont="1" applyFill="1" applyBorder="1" applyAlignment="1">
      <alignment horizontal="center" vertical="center" textRotation="90" wrapText="1"/>
    </xf>
    <xf numFmtId="173" fontId="23" fillId="40" borderId="16" xfId="0" applyNumberFormat="1" applyFont="1" applyFill="1" applyBorder="1" applyAlignment="1">
      <alignment vertical="top" wrapText="1"/>
    </xf>
    <xf numFmtId="0" fontId="24" fillId="41" borderId="16" xfId="0" applyFont="1" applyFill="1" applyBorder="1" applyAlignment="1">
      <alignment horizontal="center" vertical="center" wrapText="1"/>
    </xf>
    <xf numFmtId="173" fontId="23" fillId="41" borderId="18" xfId="0" applyNumberFormat="1" applyFont="1" applyFill="1" applyBorder="1" applyAlignment="1">
      <alignment horizontal="center" vertical="center" textRotation="90" wrapText="1"/>
    </xf>
    <xf numFmtId="173" fontId="22" fillId="41" borderId="18" xfId="0" applyNumberFormat="1" applyFont="1" applyFill="1" applyBorder="1" applyAlignment="1">
      <alignment horizontal="center" vertical="center" textRotation="90" wrapText="1"/>
    </xf>
    <xf numFmtId="174" fontId="27" fillId="41" borderId="19" xfId="0" applyNumberFormat="1" applyFont="1" applyFill="1" applyBorder="1" applyAlignment="1">
      <alignment horizontal="center" vertical="center" textRotation="90"/>
    </xf>
    <xf numFmtId="173" fontId="27" fillId="41" borderId="16" xfId="0" applyNumberFormat="1" applyFont="1" applyFill="1" applyBorder="1" applyAlignment="1">
      <alignment horizontal="center" vertical="center" textRotation="90"/>
    </xf>
    <xf numFmtId="174" fontId="27" fillId="41" borderId="16" xfId="0" applyNumberFormat="1" applyFont="1" applyFill="1" applyBorder="1" applyAlignment="1">
      <alignment horizontal="center" vertical="center" textRotation="90"/>
    </xf>
    <xf numFmtId="174" fontId="27" fillId="0" borderId="16" xfId="0" applyNumberFormat="1" applyFont="1" applyFill="1" applyBorder="1" applyAlignment="1">
      <alignment horizontal="center" vertical="center" textRotation="90"/>
    </xf>
    <xf numFmtId="0" fontId="18" fillId="41" borderId="13" xfId="0" applyFont="1" applyFill="1" applyBorder="1" applyAlignment="1">
      <alignment horizontal="center" wrapText="1"/>
    </xf>
    <xf numFmtId="0" fontId="18" fillId="41" borderId="20" xfId="0" applyFont="1" applyFill="1" applyBorder="1" applyAlignment="1">
      <alignment horizontal="center" vertical="center" wrapText="1"/>
    </xf>
    <xf numFmtId="173" fontId="72" fillId="41" borderId="13" xfId="0" applyNumberFormat="1" applyFont="1" applyFill="1" applyBorder="1" applyAlignment="1">
      <alignment horizontal="center" vertical="center" textRotation="90" wrapText="1"/>
    </xf>
    <xf numFmtId="173" fontId="73" fillId="41" borderId="13" xfId="0" applyNumberFormat="1" applyFont="1" applyFill="1" applyBorder="1" applyAlignment="1" applyProtection="1">
      <alignment horizontal="center" vertical="center" textRotation="90" wrapText="1"/>
      <protection locked="0"/>
    </xf>
    <xf numFmtId="173" fontId="74" fillId="41" borderId="16" xfId="0" applyNumberFormat="1" applyFont="1" applyFill="1" applyBorder="1" applyAlignment="1">
      <alignment horizontal="center" vertical="center" textRotation="90"/>
    </xf>
    <xf numFmtId="0" fontId="18" fillId="41" borderId="21" xfId="0" applyFont="1" applyFill="1" applyBorder="1" applyAlignment="1">
      <alignment horizontal="center" vertical="center" textRotation="90" wrapText="1"/>
    </xf>
    <xf numFmtId="0" fontId="18" fillId="41" borderId="22" xfId="0" applyFont="1" applyFill="1" applyBorder="1" applyAlignment="1">
      <alignment horizontal="center" vertical="center" textRotation="90" wrapText="1"/>
    </xf>
    <xf numFmtId="0" fontId="18" fillId="41" borderId="16" xfId="0" applyFont="1" applyFill="1" applyBorder="1" applyAlignment="1">
      <alignment horizontal="center" vertical="center" wrapText="1"/>
    </xf>
    <xf numFmtId="0" fontId="29" fillId="0" borderId="0" xfId="0" applyFont="1" applyBorder="1" applyAlignment="1">
      <alignment horizontal="left" vertical="center" wrapText="1"/>
    </xf>
    <xf numFmtId="0" fontId="15" fillId="0" borderId="0" xfId="0" applyFont="1" applyBorder="1" applyAlignment="1">
      <alignment horizontal="center"/>
    </xf>
    <xf numFmtId="173" fontId="16" fillId="0" borderId="13" xfId="0" applyNumberFormat="1" applyFont="1" applyFill="1" applyBorder="1" applyAlignment="1">
      <alignment horizontal="center" vertical="top" wrapText="1"/>
    </xf>
    <xf numFmtId="173" fontId="18" fillId="0" borderId="13" xfId="0" applyNumberFormat="1" applyFont="1" applyFill="1" applyBorder="1" applyAlignment="1">
      <alignment horizontal="center" wrapText="1"/>
    </xf>
    <xf numFmtId="0" fontId="18" fillId="0" borderId="16"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0" xfId="0" applyFont="1" applyBorder="1" applyAlignment="1">
      <alignment horizontal="center" vertical="center" wrapText="1"/>
    </xf>
    <xf numFmtId="0" fontId="16" fillId="0" borderId="13" xfId="0" applyFont="1" applyFill="1" applyBorder="1" applyAlignment="1">
      <alignment horizontal="center" vertical="center" wrapText="1"/>
    </xf>
    <xf numFmtId="0" fontId="16" fillId="41" borderId="15" xfId="0" applyFont="1" applyFill="1" applyBorder="1" applyAlignment="1">
      <alignment horizontal="center" vertical="center" wrapText="1"/>
    </xf>
    <xf numFmtId="0" fontId="18" fillId="0" borderId="13" xfId="0" applyFont="1" applyFill="1" applyBorder="1" applyAlignment="1">
      <alignment horizontal="center" wrapText="1"/>
    </xf>
    <xf numFmtId="0" fontId="16" fillId="41" borderId="24" xfId="0" applyFont="1" applyFill="1" applyBorder="1" applyAlignment="1">
      <alignment horizontal="right" vertical="center" wrapText="1"/>
    </xf>
    <xf numFmtId="0" fontId="30" fillId="41" borderId="24" xfId="0" applyFont="1" applyFill="1" applyBorder="1" applyAlignment="1">
      <alignment horizontal="right" vertical="center" wrapText="1"/>
    </xf>
    <xf numFmtId="173" fontId="16" fillId="0" borderId="12" xfId="0" applyNumberFormat="1" applyFont="1" applyFill="1" applyBorder="1" applyAlignment="1">
      <alignment horizontal="left" vertical="top" wrapText="1"/>
    </xf>
    <xf numFmtId="173" fontId="16" fillId="0" borderId="20" xfId="0" applyNumberFormat="1" applyFont="1" applyFill="1" applyBorder="1" applyAlignment="1">
      <alignment horizontal="left" vertical="top" wrapText="1"/>
    </xf>
    <xf numFmtId="173" fontId="18" fillId="0" borderId="14" xfId="0" applyNumberFormat="1" applyFont="1" applyFill="1" applyBorder="1" applyAlignment="1">
      <alignment horizontal="center" wrapText="1"/>
    </xf>
    <xf numFmtId="173" fontId="18" fillId="0" borderId="16" xfId="0" applyNumberFormat="1" applyFont="1" applyFill="1" applyBorder="1" applyAlignment="1">
      <alignment horizontal="center" wrapText="1"/>
    </xf>
    <xf numFmtId="173" fontId="16" fillId="40" borderId="13" xfId="0" applyNumberFormat="1" applyFont="1" applyFill="1" applyBorder="1" applyAlignment="1">
      <alignment horizontal="center" vertical="top" wrapText="1"/>
    </xf>
    <xf numFmtId="173" fontId="26" fillId="0" borderId="16" xfId="0" applyNumberFormat="1" applyFont="1" applyFill="1" applyBorder="1" applyAlignment="1">
      <alignment horizontal="center" vertical="center" wrapText="1"/>
    </xf>
    <xf numFmtId="173" fontId="22" fillId="0" borderId="13" xfId="0" applyNumberFormat="1" applyFont="1" applyFill="1" applyBorder="1" applyAlignment="1" applyProtection="1">
      <alignment horizontal="center" wrapText="1"/>
      <protection locked="0"/>
    </xf>
    <xf numFmtId="173" fontId="22" fillId="0" borderId="11" xfId="0" applyNumberFormat="1" applyFont="1" applyFill="1" applyBorder="1" applyAlignment="1" applyProtection="1">
      <alignment horizontal="center" wrapText="1"/>
      <protection locked="0"/>
    </xf>
    <xf numFmtId="173" fontId="18" fillId="0" borderId="15" xfId="0" applyNumberFormat="1" applyFont="1" applyFill="1" applyBorder="1" applyAlignment="1">
      <alignment horizontal="center" wrapText="1"/>
    </xf>
    <xf numFmtId="173" fontId="16" fillId="0" borderId="14" xfId="0" applyNumberFormat="1" applyFont="1" applyFill="1" applyBorder="1" applyAlignment="1">
      <alignment horizontal="center" wrapText="1"/>
    </xf>
    <xf numFmtId="173" fontId="16" fillId="0" borderId="17" xfId="0" applyNumberFormat="1" applyFont="1" applyFill="1" applyBorder="1" applyAlignment="1">
      <alignment horizontal="center" wrapText="1"/>
    </xf>
    <xf numFmtId="173" fontId="23" fillId="40" borderId="13" xfId="0" applyNumberFormat="1" applyFont="1" applyFill="1" applyBorder="1" applyAlignment="1">
      <alignment horizontal="left" vertical="top" wrapText="1"/>
    </xf>
    <xf numFmtId="173" fontId="72" fillId="41" borderId="12" xfId="0" applyNumberFormat="1" applyFont="1" applyFill="1" applyBorder="1" applyAlignment="1">
      <alignment horizontal="center" vertical="center" textRotation="90"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xfId="33"/>
    <cellStyle name="Accent 1" xfId="34"/>
    <cellStyle name="Accent 2" xfId="35"/>
    <cellStyle name="Accent 3" xfId="36"/>
    <cellStyle name="Bad" xfId="37"/>
    <cellStyle name="Error" xfId="38"/>
    <cellStyle name="Footnote" xfId="39"/>
    <cellStyle name="Good" xfId="40"/>
    <cellStyle name="Heading 1" xfId="41"/>
    <cellStyle name="Heading 2" xfId="42"/>
    <cellStyle name="Hyperlink" xfId="43"/>
    <cellStyle name="Neutral" xfId="44"/>
    <cellStyle name="Note" xfId="45"/>
    <cellStyle name="Status" xfId="46"/>
    <cellStyle name="Text" xfId="47"/>
    <cellStyle name="Warning"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xfId="61"/>
    <cellStyle name="Заголовок 1" xfId="62"/>
    <cellStyle name="Заголовок 2" xfId="63"/>
    <cellStyle name="Заголовок 3" xfId="64"/>
    <cellStyle name="Заголовок 4" xfId="65"/>
    <cellStyle name="Заголовок1" xfId="66"/>
    <cellStyle name="Итог" xfId="67"/>
    <cellStyle name="Контрольная ячейка" xfId="68"/>
    <cellStyle name="Название" xfId="69"/>
    <cellStyle name="Нейтральный" xfId="70"/>
    <cellStyle name="Followed Hyperlink" xfId="71"/>
    <cellStyle name="Плохой" xfId="72"/>
    <cellStyle name="Пояснение" xfId="73"/>
    <cellStyle name="Примечание" xfId="74"/>
    <cellStyle name="Percent" xfId="75"/>
    <cellStyle name="Результат" xfId="76"/>
    <cellStyle name="Результат2" xfId="77"/>
    <cellStyle name="Связанная ячейка" xfId="78"/>
    <cellStyle name="Текст предупреждения" xfId="79"/>
    <cellStyle name="Comma" xfId="80"/>
    <cellStyle name="Comma [0]"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59"/>
  <sheetViews>
    <sheetView tabSelected="1" zoomScale="80" zoomScaleNormal="80" zoomScaleSheetLayoutView="80" zoomScalePageLayoutView="0" workbookViewId="0" topLeftCell="A1">
      <pane xSplit="33" ySplit="6" topLeftCell="AH42" activePane="bottomRight" state="frozen"/>
      <selection pane="topLeft" activeCell="A1" sqref="A1"/>
      <selection pane="topRight" activeCell="AQ1" sqref="AQ1"/>
      <selection pane="bottomLeft" activeCell="A7" sqref="A7"/>
      <selection pane="bottomRight" activeCell="I43" sqref="I43"/>
    </sheetView>
  </sheetViews>
  <sheetFormatPr defaultColWidth="9.00390625" defaultRowHeight="15"/>
  <cols>
    <col min="1" max="1" width="6.57421875" style="0" customWidth="1"/>
    <col min="2" max="2" width="30.00390625" style="0" customWidth="1"/>
    <col min="3" max="3" width="11.8515625" style="34" customWidth="1"/>
    <col min="4" max="4" width="8.140625" style="52" customWidth="1"/>
    <col min="5" max="5" width="3.7109375" style="52" customWidth="1"/>
    <col min="6" max="6" width="3.57421875" style="52" customWidth="1"/>
    <col min="7" max="8" width="3.421875" style="52" customWidth="1"/>
    <col min="9" max="9" width="3.28125" style="52" customWidth="1"/>
    <col min="10" max="10" width="7.57421875" style="52" customWidth="1"/>
    <col min="11" max="11" width="3.7109375" style="52" customWidth="1"/>
    <col min="12" max="12" width="3.57421875" style="52" customWidth="1"/>
    <col min="13" max="13" width="3.8515625" style="52" customWidth="1"/>
    <col min="14" max="15" width="3.421875" style="52" customWidth="1"/>
    <col min="16" max="16" width="8.140625" style="52" customWidth="1"/>
    <col min="17" max="19" width="3.57421875" style="52" customWidth="1"/>
    <col min="20" max="20" width="3.421875" style="52" customWidth="1"/>
    <col min="21" max="21" width="3.7109375" style="52" customWidth="1"/>
    <col min="22" max="22" width="7.8515625" style="52" customWidth="1"/>
    <col min="23" max="26" width="3.57421875" style="52" customWidth="1"/>
    <col min="27" max="27" width="3.8515625" style="52" customWidth="1"/>
    <col min="28" max="28" width="7.7109375" style="52" customWidth="1"/>
    <col min="29" max="29" width="4.140625" style="52" customWidth="1"/>
    <col min="30" max="30" width="4.28125" style="52" customWidth="1"/>
    <col min="31" max="31" width="4.140625" style="52" customWidth="1"/>
    <col min="32" max="32" width="4.28125" style="52" customWidth="1"/>
    <col min="33" max="33" width="4.140625" style="52" customWidth="1"/>
    <col min="34" max="34" width="4.57421875" style="1" customWidth="1"/>
    <col min="35" max="35" width="13.140625" style="0" customWidth="1"/>
    <col min="36" max="36" width="12.00390625" style="0" customWidth="1"/>
    <col min="37" max="37" width="9.00390625" style="0" customWidth="1"/>
    <col min="38" max="38" width="12.00390625" style="0" customWidth="1"/>
  </cols>
  <sheetData>
    <row r="1" spans="1:33" s="3" customFormat="1" ht="138.75" customHeight="1">
      <c r="A1" s="91"/>
      <c r="B1" s="91"/>
      <c r="C1" s="91"/>
      <c r="D1" s="91"/>
      <c r="E1" s="91"/>
      <c r="F1" s="91"/>
      <c r="G1" s="91"/>
      <c r="H1" s="91"/>
      <c r="I1" s="91"/>
      <c r="J1" s="91"/>
      <c r="K1" s="91"/>
      <c r="L1" s="91"/>
      <c r="M1" s="91"/>
      <c r="N1" s="91"/>
      <c r="O1" s="91"/>
      <c r="P1" s="91"/>
      <c r="Q1" s="91"/>
      <c r="R1" s="91"/>
      <c r="S1" s="91"/>
      <c r="T1" s="91"/>
      <c r="U1" s="91"/>
      <c r="V1" s="91"/>
      <c r="W1" s="90" t="s">
        <v>74</v>
      </c>
      <c r="X1" s="90"/>
      <c r="Y1" s="90"/>
      <c r="Z1" s="90"/>
      <c r="AA1" s="90"/>
      <c r="AB1" s="90"/>
      <c r="AC1" s="90"/>
      <c r="AD1" s="90"/>
      <c r="AE1" s="90"/>
      <c r="AF1" s="90"/>
      <c r="AG1" s="90"/>
    </row>
    <row r="2" spans="1:33" s="4" customFormat="1" ht="18" customHeight="1">
      <c r="A2" s="95" t="s">
        <v>73</v>
      </c>
      <c r="B2" s="95"/>
      <c r="C2" s="95"/>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1:34" s="6" customFormat="1" ht="15" customHeight="1">
      <c r="A3" s="97" t="s">
        <v>0</v>
      </c>
      <c r="B3" s="97" t="s">
        <v>1</v>
      </c>
      <c r="C3" s="98" t="s">
        <v>76</v>
      </c>
      <c r="D3" s="89" t="s">
        <v>2</v>
      </c>
      <c r="E3" s="89"/>
      <c r="F3" s="89"/>
      <c r="G3" s="89"/>
      <c r="H3" s="89"/>
      <c r="I3" s="89"/>
      <c r="J3" s="89"/>
      <c r="K3" s="89"/>
      <c r="L3" s="89"/>
      <c r="M3" s="89"/>
      <c r="N3" s="89"/>
      <c r="O3" s="89"/>
      <c r="P3" s="89"/>
      <c r="Q3" s="89"/>
      <c r="R3" s="89"/>
      <c r="S3" s="89"/>
      <c r="T3" s="89"/>
      <c r="U3" s="89"/>
      <c r="V3" s="89"/>
      <c r="W3" s="89"/>
      <c r="X3" s="89"/>
      <c r="Y3" s="89"/>
      <c r="Z3" s="89"/>
      <c r="AA3" s="89"/>
      <c r="AB3" s="94" t="s">
        <v>3</v>
      </c>
      <c r="AC3" s="94"/>
      <c r="AD3" s="94"/>
      <c r="AE3" s="94"/>
      <c r="AF3" s="94"/>
      <c r="AG3" s="94"/>
      <c r="AH3" s="5"/>
    </row>
    <row r="4" spans="1:34" ht="57" customHeight="1">
      <c r="A4" s="97"/>
      <c r="B4" s="97"/>
      <c r="C4" s="98"/>
      <c r="D4" s="89" t="s">
        <v>4</v>
      </c>
      <c r="E4" s="89"/>
      <c r="F4" s="89"/>
      <c r="G4" s="89"/>
      <c r="H4" s="89"/>
      <c r="I4" s="89"/>
      <c r="J4" s="89" t="s">
        <v>5</v>
      </c>
      <c r="K4" s="89"/>
      <c r="L4" s="89"/>
      <c r="M4" s="89"/>
      <c r="N4" s="89"/>
      <c r="O4" s="89"/>
      <c r="P4" s="89" t="s">
        <v>6</v>
      </c>
      <c r="Q4" s="89"/>
      <c r="R4" s="89"/>
      <c r="S4" s="89"/>
      <c r="T4" s="89"/>
      <c r="U4" s="89"/>
      <c r="V4" s="89" t="s">
        <v>7</v>
      </c>
      <c r="W4" s="89"/>
      <c r="X4" s="89"/>
      <c r="Y4" s="89"/>
      <c r="Z4" s="89"/>
      <c r="AA4" s="89"/>
      <c r="AB4" s="94"/>
      <c r="AC4" s="94"/>
      <c r="AD4" s="94"/>
      <c r="AE4" s="94"/>
      <c r="AF4" s="94"/>
      <c r="AG4" s="94"/>
      <c r="AH4" s="7"/>
    </row>
    <row r="5" spans="1:34" ht="18" customHeight="1">
      <c r="A5" s="97"/>
      <c r="B5" s="97"/>
      <c r="C5" s="98"/>
      <c r="D5" s="87" t="s">
        <v>8</v>
      </c>
      <c r="E5" s="89" t="s">
        <v>9</v>
      </c>
      <c r="F5" s="89"/>
      <c r="G5" s="89"/>
      <c r="H5" s="89"/>
      <c r="I5" s="89"/>
      <c r="J5" s="87" t="s">
        <v>8</v>
      </c>
      <c r="K5" s="89" t="s">
        <v>9</v>
      </c>
      <c r="L5" s="89"/>
      <c r="M5" s="89"/>
      <c r="N5" s="89"/>
      <c r="O5" s="89"/>
      <c r="P5" s="87" t="s">
        <v>8</v>
      </c>
      <c r="Q5" s="89" t="s">
        <v>9</v>
      </c>
      <c r="R5" s="89"/>
      <c r="S5" s="89"/>
      <c r="T5" s="89"/>
      <c r="U5" s="89"/>
      <c r="V5" s="50"/>
      <c r="W5" s="89" t="s">
        <v>9</v>
      </c>
      <c r="X5" s="89"/>
      <c r="Y5" s="89"/>
      <c r="Z5" s="89"/>
      <c r="AA5" s="89"/>
      <c r="AB5" s="87" t="s">
        <v>8</v>
      </c>
      <c r="AC5" s="94" t="s">
        <v>9</v>
      </c>
      <c r="AD5" s="94"/>
      <c r="AE5" s="94"/>
      <c r="AF5" s="94"/>
      <c r="AG5" s="94"/>
      <c r="AH5" s="7"/>
    </row>
    <row r="6" spans="1:34" ht="72" customHeight="1">
      <c r="A6" s="97"/>
      <c r="B6" s="97"/>
      <c r="C6" s="98"/>
      <c r="D6" s="88"/>
      <c r="E6" s="35">
        <v>2018</v>
      </c>
      <c r="F6" s="35">
        <v>2019</v>
      </c>
      <c r="G6" s="35">
        <v>2020</v>
      </c>
      <c r="H6" s="35">
        <v>2021</v>
      </c>
      <c r="I6" s="35">
        <v>2022</v>
      </c>
      <c r="J6" s="88"/>
      <c r="K6" s="35">
        <v>2018</v>
      </c>
      <c r="L6" s="35">
        <v>2019</v>
      </c>
      <c r="M6" s="35">
        <v>2020</v>
      </c>
      <c r="N6" s="35">
        <v>2021</v>
      </c>
      <c r="O6" s="35">
        <v>2022</v>
      </c>
      <c r="P6" s="88"/>
      <c r="Q6" s="35">
        <v>2018</v>
      </c>
      <c r="R6" s="35">
        <v>2019</v>
      </c>
      <c r="S6" s="35">
        <v>2020</v>
      </c>
      <c r="T6" s="35">
        <v>2021</v>
      </c>
      <c r="U6" s="35">
        <v>2022</v>
      </c>
      <c r="V6" s="35" t="s">
        <v>8</v>
      </c>
      <c r="W6" s="35">
        <v>2018</v>
      </c>
      <c r="X6" s="35">
        <v>2019</v>
      </c>
      <c r="Y6" s="35">
        <v>2020</v>
      </c>
      <c r="Z6" s="35">
        <v>2021</v>
      </c>
      <c r="AA6" s="35">
        <v>2022</v>
      </c>
      <c r="AB6" s="88"/>
      <c r="AC6" s="35">
        <v>2018</v>
      </c>
      <c r="AD6" s="35">
        <v>2019</v>
      </c>
      <c r="AE6" s="35">
        <v>2020</v>
      </c>
      <c r="AF6" s="35">
        <v>2021</v>
      </c>
      <c r="AG6" s="35">
        <v>2022</v>
      </c>
      <c r="AH6" s="8"/>
    </row>
    <row r="7" spans="1:34" ht="15">
      <c r="A7" s="63">
        <v>1</v>
      </c>
      <c r="B7" s="63">
        <v>2</v>
      </c>
      <c r="C7" s="82">
        <v>3</v>
      </c>
      <c r="D7" s="83">
        <v>4</v>
      </c>
      <c r="E7" s="83">
        <v>5</v>
      </c>
      <c r="F7" s="83">
        <v>6</v>
      </c>
      <c r="G7" s="83">
        <v>7</v>
      </c>
      <c r="H7" s="83">
        <v>8</v>
      </c>
      <c r="I7" s="83">
        <v>9</v>
      </c>
      <c r="J7" s="83">
        <v>10</v>
      </c>
      <c r="K7" s="83">
        <v>11</v>
      </c>
      <c r="L7" s="83">
        <v>12</v>
      </c>
      <c r="M7" s="83">
        <v>13</v>
      </c>
      <c r="N7" s="83">
        <v>14</v>
      </c>
      <c r="O7" s="83">
        <v>15</v>
      </c>
      <c r="P7" s="83">
        <v>16</v>
      </c>
      <c r="Q7" s="83">
        <v>17</v>
      </c>
      <c r="R7" s="83">
        <v>18</v>
      </c>
      <c r="S7" s="83">
        <v>19</v>
      </c>
      <c r="T7" s="83">
        <v>20</v>
      </c>
      <c r="U7" s="83">
        <v>21</v>
      </c>
      <c r="V7" s="83">
        <v>22</v>
      </c>
      <c r="W7" s="83">
        <v>23</v>
      </c>
      <c r="X7" s="83">
        <v>24</v>
      </c>
      <c r="Y7" s="83">
        <v>25</v>
      </c>
      <c r="Z7" s="83">
        <v>26</v>
      </c>
      <c r="AA7" s="83">
        <v>27</v>
      </c>
      <c r="AB7" s="83">
        <v>28</v>
      </c>
      <c r="AC7" s="83">
        <v>29</v>
      </c>
      <c r="AD7" s="83">
        <v>30</v>
      </c>
      <c r="AE7" s="83">
        <v>21</v>
      </c>
      <c r="AF7" s="83">
        <v>32</v>
      </c>
      <c r="AG7" s="83">
        <v>33</v>
      </c>
      <c r="AH7" s="9"/>
    </row>
    <row r="8" spans="1:34" ht="15" customHeight="1">
      <c r="A8" s="99" t="s">
        <v>10</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7"/>
    </row>
    <row r="9" spans="1:35" ht="90.75" customHeight="1">
      <c r="A9" s="10" t="s">
        <v>11</v>
      </c>
      <c r="B9" s="11" t="s">
        <v>12</v>
      </c>
      <c r="C9" s="56" t="s">
        <v>13</v>
      </c>
      <c r="D9" s="53">
        <f>SUM(E9:I9)</f>
        <v>32.80027</v>
      </c>
      <c r="E9" s="54">
        <v>2.8002700000000003</v>
      </c>
      <c r="F9" s="54">
        <v>0</v>
      </c>
      <c r="G9" s="54">
        <v>0</v>
      </c>
      <c r="H9" s="38">
        <v>30</v>
      </c>
      <c r="I9" s="38">
        <v>0</v>
      </c>
      <c r="J9" s="40">
        <f>SUM(K9:O9)</f>
        <v>0</v>
      </c>
      <c r="K9" s="38">
        <v>0</v>
      </c>
      <c r="L9" s="38">
        <v>0</v>
      </c>
      <c r="M9" s="38">
        <v>0</v>
      </c>
      <c r="N9" s="38">
        <v>0</v>
      </c>
      <c r="O9" s="38">
        <v>0</v>
      </c>
      <c r="P9" s="40">
        <f>SUM(Q9:U9)</f>
        <v>92.19596</v>
      </c>
      <c r="Q9" s="38">
        <f>92.19595+0.00001</f>
        <v>92.19596</v>
      </c>
      <c r="R9" s="38">
        <v>0</v>
      </c>
      <c r="S9" s="38">
        <v>0</v>
      </c>
      <c r="T9" s="38">
        <v>0</v>
      </c>
      <c r="U9" s="38">
        <v>0</v>
      </c>
      <c r="V9" s="40">
        <f>SUM(W9:AA9)</f>
        <v>420.00377</v>
      </c>
      <c r="W9" s="39">
        <v>420.00377</v>
      </c>
      <c r="X9" s="38">
        <v>0</v>
      </c>
      <c r="Y9" s="38">
        <v>0</v>
      </c>
      <c r="Z9" s="38">
        <v>0</v>
      </c>
      <c r="AA9" s="38">
        <v>0</v>
      </c>
      <c r="AB9" s="40">
        <f>SUM(AC9:AG9)</f>
        <v>545</v>
      </c>
      <c r="AC9" s="38">
        <f aca="true" t="shared" si="0" ref="AC9:AF11">E9+K9+Q9+W9</f>
        <v>515</v>
      </c>
      <c r="AD9" s="38">
        <f t="shared" si="0"/>
        <v>0</v>
      </c>
      <c r="AE9" s="38">
        <f t="shared" si="0"/>
        <v>0</v>
      </c>
      <c r="AF9" s="38">
        <f t="shared" si="0"/>
        <v>30</v>
      </c>
      <c r="AG9" s="54">
        <v>0</v>
      </c>
      <c r="AH9" s="12"/>
      <c r="AI9" s="13"/>
    </row>
    <row r="10" spans="1:34" ht="75" customHeight="1">
      <c r="A10" s="14" t="s">
        <v>14</v>
      </c>
      <c r="B10" s="11" t="s">
        <v>15</v>
      </c>
      <c r="C10" s="56" t="s">
        <v>13</v>
      </c>
      <c r="D10" s="53">
        <f>SUM(E10:I10)</f>
        <v>0.34653</v>
      </c>
      <c r="E10" s="46">
        <v>0.34653</v>
      </c>
      <c r="F10" s="46">
        <v>0</v>
      </c>
      <c r="G10" s="46">
        <v>0</v>
      </c>
      <c r="H10" s="39">
        <v>0</v>
      </c>
      <c r="I10" s="39">
        <v>0</v>
      </c>
      <c r="J10" s="40">
        <f>SUM(K10:O10)</f>
        <v>0</v>
      </c>
      <c r="K10" s="39">
        <v>0</v>
      </c>
      <c r="L10" s="39">
        <v>0</v>
      </c>
      <c r="M10" s="39">
        <v>0</v>
      </c>
      <c r="N10" s="39">
        <v>0</v>
      </c>
      <c r="O10" s="39">
        <v>0</v>
      </c>
      <c r="P10" s="40">
        <f>SUM(Q10:U10)</f>
        <v>11.40902</v>
      </c>
      <c r="Q10" s="39">
        <f>11.40903-0.00001</f>
        <v>11.40902</v>
      </c>
      <c r="R10" s="39">
        <v>0</v>
      </c>
      <c r="S10" s="39">
        <v>0</v>
      </c>
      <c r="T10" s="39">
        <v>0</v>
      </c>
      <c r="U10" s="39">
        <v>0</v>
      </c>
      <c r="V10" s="40">
        <f>SUM(W10:AA10)</f>
        <v>51.97445</v>
      </c>
      <c r="W10" s="39">
        <v>51.97445</v>
      </c>
      <c r="X10" s="39">
        <v>0</v>
      </c>
      <c r="Y10" s="39">
        <v>0</v>
      </c>
      <c r="Z10" s="39">
        <v>0</v>
      </c>
      <c r="AA10" s="39">
        <v>0</v>
      </c>
      <c r="AB10" s="40">
        <f>SUM(AC10:AG10)</f>
        <v>63.73</v>
      </c>
      <c r="AC10" s="38">
        <f t="shared" si="0"/>
        <v>63.73</v>
      </c>
      <c r="AD10" s="38">
        <f t="shared" si="0"/>
        <v>0</v>
      </c>
      <c r="AE10" s="38">
        <f t="shared" si="0"/>
        <v>0</v>
      </c>
      <c r="AF10" s="38">
        <f t="shared" si="0"/>
        <v>0</v>
      </c>
      <c r="AG10" s="54">
        <v>0</v>
      </c>
      <c r="AH10" s="12"/>
    </row>
    <row r="11" spans="1:38" ht="78.75" customHeight="1">
      <c r="A11" s="14" t="s">
        <v>16</v>
      </c>
      <c r="B11" s="11" t="s">
        <v>17</v>
      </c>
      <c r="C11" s="56" t="s">
        <v>13</v>
      </c>
      <c r="D11" s="53">
        <f>SUM(E11:I11)</f>
        <v>617.1985707830299</v>
      </c>
      <c r="E11" s="46">
        <f>31605.6399/100*0.543742197047021</f>
        <v>171.85320078302993</v>
      </c>
      <c r="F11" s="39">
        <v>0</v>
      </c>
      <c r="G11" s="39">
        <v>0</v>
      </c>
      <c r="H11" s="39">
        <v>445.34537</v>
      </c>
      <c r="I11" s="39">
        <v>0</v>
      </c>
      <c r="J11" s="40">
        <f>SUM(K11:O11)</f>
        <v>0</v>
      </c>
      <c r="K11" s="39">
        <v>0</v>
      </c>
      <c r="L11" s="39">
        <v>0</v>
      </c>
      <c r="M11" s="39">
        <v>0</v>
      </c>
      <c r="N11" s="39">
        <v>0</v>
      </c>
      <c r="O11" s="39">
        <v>0</v>
      </c>
      <c r="P11" s="40">
        <f>SUM(Q11:U11)</f>
        <v>14119.643909372844</v>
      </c>
      <c r="Q11" s="39">
        <f>31605.6399/100*17.9021272066472</f>
        <v>5658.081859372843</v>
      </c>
      <c r="R11" s="39">
        <v>0</v>
      </c>
      <c r="S11" s="39">
        <v>0</v>
      </c>
      <c r="T11" s="39">
        <v>8461.56205</v>
      </c>
      <c r="U11" s="39">
        <v>0</v>
      </c>
      <c r="V11" s="40">
        <f>SUM(W11:AA11)</f>
        <v>25775.7048398441</v>
      </c>
      <c r="W11" s="39">
        <f>31605.6399/100*81.5541305963057</f>
        <v>25775.7048398441</v>
      </c>
      <c r="X11" s="39">
        <v>0</v>
      </c>
      <c r="Y11" s="39">
        <v>0</v>
      </c>
      <c r="Z11" s="39">
        <v>0</v>
      </c>
      <c r="AA11" s="39">
        <v>0</v>
      </c>
      <c r="AB11" s="40">
        <f>SUM(AC11:AG11)</f>
        <v>40512.54731999997</v>
      </c>
      <c r="AC11" s="38">
        <f t="shared" si="0"/>
        <v>31605.639899999973</v>
      </c>
      <c r="AD11" s="38">
        <f t="shared" si="0"/>
        <v>0</v>
      </c>
      <c r="AE11" s="38">
        <f t="shared" si="0"/>
        <v>0</v>
      </c>
      <c r="AF11" s="38">
        <f t="shared" si="0"/>
        <v>8906.90742</v>
      </c>
      <c r="AG11" s="38">
        <f>I11+O11+U11+AA11</f>
        <v>0</v>
      </c>
      <c r="AH11" s="12"/>
      <c r="AL11" s="13"/>
    </row>
    <row r="12" spans="1:38" ht="63" customHeight="1" hidden="1">
      <c r="A12" s="14" t="s">
        <v>18</v>
      </c>
      <c r="B12" s="11" t="s">
        <v>19</v>
      </c>
      <c r="C12" s="36" t="s">
        <v>13</v>
      </c>
      <c r="D12" s="53">
        <f>E12+F12+G12+H12+I12</f>
        <v>0</v>
      </c>
      <c r="E12" s="46">
        <v>0</v>
      </c>
      <c r="F12" s="54">
        <v>0</v>
      </c>
      <c r="G12" s="46">
        <v>0</v>
      </c>
      <c r="H12" s="39">
        <v>0</v>
      </c>
      <c r="I12" s="39">
        <v>0</v>
      </c>
      <c r="J12" s="40">
        <f>K12+L12+M12+N12+O12</f>
        <v>0</v>
      </c>
      <c r="K12" s="39">
        <v>0</v>
      </c>
      <c r="L12" s="39">
        <v>0</v>
      </c>
      <c r="M12" s="39">
        <v>0</v>
      </c>
      <c r="N12" s="39">
        <v>0</v>
      </c>
      <c r="O12" s="39">
        <v>0</v>
      </c>
      <c r="P12" s="40">
        <f>Q12+R12+S12+T12+U12</f>
        <v>0</v>
      </c>
      <c r="Q12" s="39">
        <v>0</v>
      </c>
      <c r="R12" s="38">
        <v>0</v>
      </c>
      <c r="S12" s="39">
        <v>0</v>
      </c>
      <c r="T12" s="39">
        <v>0</v>
      </c>
      <c r="U12" s="39">
        <v>0</v>
      </c>
      <c r="V12" s="40">
        <f>W12+X12+Y12+Z12+AA12</f>
        <v>0</v>
      </c>
      <c r="W12" s="39">
        <v>0</v>
      </c>
      <c r="X12" s="39">
        <v>0</v>
      </c>
      <c r="Y12" s="39">
        <v>0</v>
      </c>
      <c r="Z12" s="39">
        <v>0</v>
      </c>
      <c r="AA12" s="39">
        <v>0</v>
      </c>
      <c r="AB12" s="40" t="e">
        <f>AC12+AD12+AE12+AF12+#REF!</f>
        <v>#REF!</v>
      </c>
      <c r="AC12" s="38">
        <v>0</v>
      </c>
      <c r="AD12" s="38">
        <f>F12+L12+R12+X12</f>
        <v>0</v>
      </c>
      <c r="AE12" s="38">
        <v>0</v>
      </c>
      <c r="AF12" s="38">
        <v>0</v>
      </c>
      <c r="AG12" s="38"/>
      <c r="AH12" s="12"/>
      <c r="AL12" s="13"/>
    </row>
    <row r="13" spans="1:38" ht="63" customHeight="1" hidden="1">
      <c r="A13" s="14" t="s">
        <v>20</v>
      </c>
      <c r="B13" s="15" t="s">
        <v>21</v>
      </c>
      <c r="C13" s="36" t="s">
        <v>13</v>
      </c>
      <c r="D13" s="53">
        <f>E13+F13+G13+H13+I13</f>
        <v>0</v>
      </c>
      <c r="E13" s="46">
        <v>0</v>
      </c>
      <c r="F13" s="54">
        <v>0</v>
      </c>
      <c r="G13" s="46">
        <v>0</v>
      </c>
      <c r="H13" s="39">
        <v>0</v>
      </c>
      <c r="I13" s="39">
        <v>0</v>
      </c>
      <c r="J13" s="40">
        <v>0</v>
      </c>
      <c r="K13" s="39">
        <v>0</v>
      </c>
      <c r="L13" s="39">
        <v>0</v>
      </c>
      <c r="M13" s="39">
        <v>0</v>
      </c>
      <c r="N13" s="39">
        <v>0</v>
      </c>
      <c r="O13" s="39">
        <v>0</v>
      </c>
      <c r="P13" s="40">
        <v>0</v>
      </c>
      <c r="Q13" s="39">
        <v>0</v>
      </c>
      <c r="R13" s="38">
        <v>0</v>
      </c>
      <c r="S13" s="39">
        <v>0</v>
      </c>
      <c r="T13" s="39">
        <v>0</v>
      </c>
      <c r="U13" s="39">
        <v>0</v>
      </c>
      <c r="V13" s="40">
        <v>0</v>
      </c>
      <c r="W13" s="39">
        <v>0</v>
      </c>
      <c r="X13" s="39">
        <v>0</v>
      </c>
      <c r="Y13" s="39">
        <v>0</v>
      </c>
      <c r="Z13" s="39">
        <v>0</v>
      </c>
      <c r="AA13" s="39">
        <v>0</v>
      </c>
      <c r="AB13" s="40" t="e">
        <f>AC13+AD13+AE13+AF13+#REF!</f>
        <v>#REF!</v>
      </c>
      <c r="AC13" s="38">
        <v>0</v>
      </c>
      <c r="AD13" s="38">
        <f>F13+L13+R13+X13</f>
        <v>0</v>
      </c>
      <c r="AE13" s="38">
        <v>0</v>
      </c>
      <c r="AF13" s="38">
        <v>0</v>
      </c>
      <c r="AG13" s="38"/>
      <c r="AH13" s="12"/>
      <c r="AL13" s="13"/>
    </row>
    <row r="14" spans="1:38" ht="63" customHeight="1" hidden="1">
      <c r="A14" s="14" t="s">
        <v>22</v>
      </c>
      <c r="B14" s="15" t="s">
        <v>23</v>
      </c>
      <c r="C14" s="36" t="s">
        <v>13</v>
      </c>
      <c r="D14" s="53">
        <f>E14+F14+G14+H14+I14</f>
        <v>0</v>
      </c>
      <c r="E14" s="46">
        <v>0</v>
      </c>
      <c r="F14" s="54">
        <v>0</v>
      </c>
      <c r="G14" s="46">
        <v>0</v>
      </c>
      <c r="H14" s="39">
        <v>0</v>
      </c>
      <c r="I14" s="39">
        <v>0</v>
      </c>
      <c r="J14" s="40">
        <v>0</v>
      </c>
      <c r="K14" s="39">
        <v>0</v>
      </c>
      <c r="L14" s="39">
        <v>0</v>
      </c>
      <c r="M14" s="39">
        <v>0</v>
      </c>
      <c r="N14" s="39">
        <v>0</v>
      </c>
      <c r="O14" s="39">
        <v>0</v>
      </c>
      <c r="P14" s="40">
        <v>0</v>
      </c>
      <c r="Q14" s="39">
        <v>0</v>
      </c>
      <c r="R14" s="38">
        <v>0</v>
      </c>
      <c r="S14" s="39">
        <v>0</v>
      </c>
      <c r="T14" s="39">
        <v>0</v>
      </c>
      <c r="U14" s="39">
        <v>0</v>
      </c>
      <c r="V14" s="40">
        <v>0</v>
      </c>
      <c r="W14" s="39">
        <v>0</v>
      </c>
      <c r="X14" s="39">
        <v>0</v>
      </c>
      <c r="Y14" s="39">
        <v>0</v>
      </c>
      <c r="Z14" s="39">
        <v>0</v>
      </c>
      <c r="AA14" s="39">
        <v>0</v>
      </c>
      <c r="AB14" s="40" t="e">
        <f>AC14+AD14+AE14+AF14+#REF!</f>
        <v>#REF!</v>
      </c>
      <c r="AC14" s="38">
        <v>0</v>
      </c>
      <c r="AD14" s="38">
        <f>F14+L14+R14+X14</f>
        <v>0</v>
      </c>
      <c r="AE14" s="38">
        <v>0</v>
      </c>
      <c r="AF14" s="38">
        <v>0</v>
      </c>
      <c r="AG14" s="38"/>
      <c r="AH14" s="12"/>
      <c r="AL14" s="13"/>
    </row>
    <row r="15" spans="1:34" ht="86.25" customHeight="1">
      <c r="A15" s="93" t="s">
        <v>24</v>
      </c>
      <c r="B15" s="93"/>
      <c r="C15" s="93"/>
      <c r="D15" s="33">
        <f>D9+D10+D11</f>
        <v>650.3453707830299</v>
      </c>
      <c r="E15" s="33">
        <f>E9+E10+E11</f>
        <v>175.00000078302995</v>
      </c>
      <c r="F15" s="33">
        <f>F9+F10+F11+F12+F13+F14</f>
        <v>0</v>
      </c>
      <c r="G15" s="33">
        <f>G9+G10+G11+G12</f>
        <v>0</v>
      </c>
      <c r="H15" s="37">
        <f>H9+H10+H11</f>
        <v>475.34537</v>
      </c>
      <c r="I15" s="37">
        <f>I9+I10+I11+I12</f>
        <v>0</v>
      </c>
      <c r="J15" s="37">
        <f>J9+J10+J11</f>
        <v>0</v>
      </c>
      <c r="K15" s="37">
        <f>K9+K10+K11+K12</f>
        <v>0</v>
      </c>
      <c r="L15" s="37">
        <f>L9+L10+L11+L12</f>
        <v>0</v>
      </c>
      <c r="M15" s="37">
        <f>M9+M10+M11+M12</f>
        <v>0</v>
      </c>
      <c r="N15" s="37">
        <f>N9+N10+N11</f>
        <v>0</v>
      </c>
      <c r="O15" s="37">
        <f>O9+O10+O11+O12</f>
        <v>0</v>
      </c>
      <c r="P15" s="37">
        <f>P9+P10+P11</f>
        <v>14223.248889372844</v>
      </c>
      <c r="Q15" s="37">
        <f>Q9+Q10+Q11</f>
        <v>5761.686839372843</v>
      </c>
      <c r="R15" s="37">
        <f>R9+R10+R11</f>
        <v>0</v>
      </c>
      <c r="S15" s="37">
        <f>S9+S10+S11+S12</f>
        <v>0</v>
      </c>
      <c r="T15" s="37">
        <f>T9+T10+T11</f>
        <v>8461.56205</v>
      </c>
      <c r="U15" s="37">
        <f>U9+U10+U11+U12</f>
        <v>0</v>
      </c>
      <c r="V15" s="37">
        <f>V9+V10+V11</f>
        <v>26247.6830598441</v>
      </c>
      <c r="W15" s="37">
        <f>W9+W10+W11</f>
        <v>26247.6830598441</v>
      </c>
      <c r="X15" s="37">
        <f>X9+X10+X11+X12</f>
        <v>0</v>
      </c>
      <c r="Y15" s="37">
        <f>Y9+Y10+Y11+Y12</f>
        <v>0</v>
      </c>
      <c r="Z15" s="37">
        <f>Z9+Z10+Z11+Z12</f>
        <v>0</v>
      </c>
      <c r="AA15" s="37">
        <f>AA9+AA10+AA11+AA12</f>
        <v>0</v>
      </c>
      <c r="AB15" s="37">
        <f>AB9+AB10+AB11</f>
        <v>41121.27731999997</v>
      </c>
      <c r="AC15" s="37">
        <f>AC9+AC10+AC11</f>
        <v>32184.369899999972</v>
      </c>
      <c r="AD15" s="37">
        <f>AD9+AD10+AD11+AD12+AD13+AD14</f>
        <v>0</v>
      </c>
      <c r="AE15" s="37">
        <f>AE9+AE10+AE11+AE12+AE13+AE14</f>
        <v>0</v>
      </c>
      <c r="AF15" s="37">
        <f>AF9+AF10+AF11</f>
        <v>8936.90742</v>
      </c>
      <c r="AG15" s="37">
        <f>AG9+AG10+AG11+AG12+AG13+AG14</f>
        <v>0</v>
      </c>
      <c r="AH15" s="16"/>
    </row>
    <row r="16" spans="1:34" ht="15.75" customHeight="1">
      <c r="A16" s="93" t="s">
        <v>25</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17"/>
    </row>
    <row r="17" spans="1:35" ht="75.75" customHeight="1">
      <c r="A17" s="11" t="s">
        <v>26</v>
      </c>
      <c r="B17" s="11" t="s">
        <v>27</v>
      </c>
      <c r="C17" s="57" t="s">
        <v>69</v>
      </c>
      <c r="D17" s="37">
        <f>SUM(E17:I17)</f>
        <v>551.6132033001106</v>
      </c>
      <c r="E17" s="39">
        <f>E18+E19</f>
        <v>173.36877330011066</v>
      </c>
      <c r="F17" s="39">
        <f>F18+F19</f>
        <v>0</v>
      </c>
      <c r="G17" s="39">
        <f>G18+G19</f>
        <v>0</v>
      </c>
      <c r="H17" s="39">
        <f>H18+H19</f>
        <v>378.24443</v>
      </c>
      <c r="I17" s="39">
        <f>I18+I19</f>
        <v>0</v>
      </c>
      <c r="J17" s="37">
        <f>SUM(K17:O17)</f>
        <v>762.38573</v>
      </c>
      <c r="K17" s="39">
        <f>K18+K19</f>
        <v>762.38573</v>
      </c>
      <c r="L17" s="39">
        <v>0</v>
      </c>
      <c r="M17" s="39">
        <f>M18+M19</f>
        <v>0</v>
      </c>
      <c r="N17" s="39">
        <f>N18+N19</f>
        <v>0</v>
      </c>
      <c r="O17" s="39">
        <f>O18+O19</f>
        <v>0</v>
      </c>
      <c r="P17" s="37">
        <f>SUM(Q17:U17)</f>
        <v>12894.624624955504</v>
      </c>
      <c r="Q17" s="39">
        <f>Q18+Q19</f>
        <v>5707.980454955506</v>
      </c>
      <c r="R17" s="39">
        <f>R18+R19</f>
        <v>0</v>
      </c>
      <c r="S17" s="39">
        <f>S18+S19</f>
        <v>0</v>
      </c>
      <c r="T17" s="39">
        <f>T18+T19</f>
        <v>7186.64417</v>
      </c>
      <c r="U17" s="39">
        <v>0</v>
      </c>
      <c r="V17" s="37">
        <f>SUM(W17:AA17)</f>
        <v>26003.02065174436</v>
      </c>
      <c r="W17" s="39">
        <f>W18+W19</f>
        <v>26003.02065174436</v>
      </c>
      <c r="X17" s="39">
        <f>X18+X19</f>
        <v>0</v>
      </c>
      <c r="Y17" s="39">
        <f>Y18+Y19</f>
        <v>0</v>
      </c>
      <c r="Z17" s="39">
        <f>Z18+Z19</f>
        <v>0</v>
      </c>
      <c r="AA17" s="39">
        <f>AA18+AA19</f>
        <v>0</v>
      </c>
      <c r="AB17" s="37">
        <f>SUM(AC17:AG17)</f>
        <v>40211.64420999998</v>
      </c>
      <c r="AC17" s="39">
        <f aca="true" t="shared" si="1" ref="AC17:AF20">E17+K17+Q17+W17</f>
        <v>32646.755609999975</v>
      </c>
      <c r="AD17" s="39">
        <f t="shared" si="1"/>
        <v>0</v>
      </c>
      <c r="AE17" s="39">
        <f t="shared" si="1"/>
        <v>0</v>
      </c>
      <c r="AF17" s="39">
        <f t="shared" si="1"/>
        <v>7564.888599999999</v>
      </c>
      <c r="AG17" s="46">
        <v>0</v>
      </c>
      <c r="AH17" s="12"/>
      <c r="AI17" s="13"/>
    </row>
    <row r="18" spans="1:35" ht="90.75" customHeight="1">
      <c r="A18" s="11" t="s">
        <v>28</v>
      </c>
      <c r="B18" s="11" t="s">
        <v>29</v>
      </c>
      <c r="C18" s="57" t="s">
        <v>70</v>
      </c>
      <c r="D18" s="37">
        <f>SUM(E18:I18)</f>
        <v>472.8503580703831</v>
      </c>
      <c r="E18" s="39">
        <f>17399.04105/100*0.543742197047021</f>
        <v>94.60592807038309</v>
      </c>
      <c r="F18" s="39">
        <v>0</v>
      </c>
      <c r="G18" s="39">
        <v>0</v>
      </c>
      <c r="H18" s="39">
        <v>378.24443</v>
      </c>
      <c r="I18" s="39">
        <v>0</v>
      </c>
      <c r="J18" s="37">
        <f>SUM(K18:O18)</f>
        <v>0</v>
      </c>
      <c r="K18" s="39">
        <v>0</v>
      </c>
      <c r="L18" s="39">
        <v>0</v>
      </c>
      <c r="M18" s="39">
        <v>0</v>
      </c>
      <c r="N18" s="39">
        <v>0</v>
      </c>
      <c r="O18" s="39">
        <v>0</v>
      </c>
      <c r="P18" s="37">
        <f>SUM(Q18:U18)</f>
        <v>10301.442631507765</v>
      </c>
      <c r="Q18" s="39">
        <f>17399.04105/100*17.9021272066472</f>
        <v>3114.798461507765</v>
      </c>
      <c r="R18" s="39">
        <v>0</v>
      </c>
      <c r="S18" s="39">
        <v>0</v>
      </c>
      <c r="T18" s="39">
        <v>7186.64417</v>
      </c>
      <c r="U18" s="39">
        <v>0</v>
      </c>
      <c r="V18" s="37">
        <f>SUM(W18:AA18)</f>
        <v>14189.636660421838</v>
      </c>
      <c r="W18" s="39">
        <f>17399.04105/100*81.5541305963057</f>
        <v>14189.636660421838</v>
      </c>
      <c r="X18" s="39">
        <v>0</v>
      </c>
      <c r="Y18" s="39">
        <v>0</v>
      </c>
      <c r="Z18" s="39">
        <v>0</v>
      </c>
      <c r="AA18" s="39">
        <v>0</v>
      </c>
      <c r="AB18" s="37">
        <f>SUM(AC18:AG18)</f>
        <v>24963.929649999984</v>
      </c>
      <c r="AC18" s="39">
        <f t="shared" si="1"/>
        <v>17399.041049999985</v>
      </c>
      <c r="AD18" s="39">
        <f t="shared" si="1"/>
        <v>0</v>
      </c>
      <c r="AE18" s="39">
        <f t="shared" si="1"/>
        <v>0</v>
      </c>
      <c r="AF18" s="39">
        <f t="shared" si="1"/>
        <v>7564.888599999999</v>
      </c>
      <c r="AG18" s="46">
        <v>0</v>
      </c>
      <c r="AH18" s="12"/>
      <c r="AI18" s="13"/>
    </row>
    <row r="19" spans="1:35" ht="69.75" customHeight="1">
      <c r="A19" s="11" t="s">
        <v>31</v>
      </c>
      <c r="B19" s="11" t="s">
        <v>32</v>
      </c>
      <c r="C19" s="58" t="s">
        <v>13</v>
      </c>
      <c r="D19" s="33">
        <f>SUM(E19:I19)</f>
        <v>78.76284522972756</v>
      </c>
      <c r="E19" s="46">
        <f>14485.32883/100*0.543742197047021</f>
        <v>78.76284522972756</v>
      </c>
      <c r="F19" s="46">
        <v>0</v>
      </c>
      <c r="G19" s="46">
        <v>0</v>
      </c>
      <c r="H19" s="46">
        <v>0</v>
      </c>
      <c r="I19" s="46">
        <v>0</v>
      </c>
      <c r="J19" s="37">
        <f>SUM(K19:O19)</f>
        <v>762.38573</v>
      </c>
      <c r="K19" s="46">
        <v>762.38573</v>
      </c>
      <c r="L19" s="46">
        <v>0</v>
      </c>
      <c r="M19" s="46">
        <v>0</v>
      </c>
      <c r="N19" s="46">
        <v>0</v>
      </c>
      <c r="O19" s="46">
        <v>0</v>
      </c>
      <c r="P19" s="37">
        <f>SUM(Q19:U19)</f>
        <v>2593.1819934477408</v>
      </c>
      <c r="Q19" s="46">
        <f>14485.32883/100*17.9021272066472</f>
        <v>2593.1819934477408</v>
      </c>
      <c r="R19" s="46">
        <v>0</v>
      </c>
      <c r="S19" s="46">
        <v>0</v>
      </c>
      <c r="T19" s="46">
        <v>0</v>
      </c>
      <c r="U19" s="46">
        <v>0</v>
      </c>
      <c r="V19" s="37">
        <f>SUM(W19:AA19)</f>
        <v>11813.38399132252</v>
      </c>
      <c r="W19" s="46">
        <f>14485.32883/100*81.5541305963057</f>
        <v>11813.38399132252</v>
      </c>
      <c r="X19" s="46">
        <v>0</v>
      </c>
      <c r="Y19" s="46">
        <v>0</v>
      </c>
      <c r="Z19" s="46">
        <v>0</v>
      </c>
      <c r="AA19" s="46">
        <v>0</v>
      </c>
      <c r="AB19" s="33">
        <f>SUM(AC19:AG19)</f>
        <v>15247.71455999999</v>
      </c>
      <c r="AC19" s="46">
        <f t="shared" si="1"/>
        <v>15247.71455999999</v>
      </c>
      <c r="AD19" s="46">
        <f t="shared" si="1"/>
        <v>0</v>
      </c>
      <c r="AE19" s="46">
        <f t="shared" si="1"/>
        <v>0</v>
      </c>
      <c r="AF19" s="46">
        <f t="shared" si="1"/>
        <v>0</v>
      </c>
      <c r="AG19" s="46">
        <f>I19+O19+U19+AA19</f>
        <v>0</v>
      </c>
      <c r="AH19" s="12"/>
      <c r="AI19" s="13"/>
    </row>
    <row r="20" spans="1:35" ht="68.25" customHeight="1">
      <c r="A20" s="11" t="s">
        <v>33</v>
      </c>
      <c r="B20" s="68" t="s">
        <v>34</v>
      </c>
      <c r="C20" s="58" t="s">
        <v>30</v>
      </c>
      <c r="D20" s="33">
        <f>SUM(E20:I20)</f>
        <v>1.6312265911410633</v>
      </c>
      <c r="E20" s="46">
        <f>300/100*0.543742197047021</f>
        <v>1.6312265911410633</v>
      </c>
      <c r="F20" s="46">
        <v>0</v>
      </c>
      <c r="G20" s="46">
        <v>0</v>
      </c>
      <c r="H20" s="46">
        <v>0</v>
      </c>
      <c r="I20" s="46">
        <v>0</v>
      </c>
      <c r="J20" s="37">
        <f>SUM(K20:O20)</f>
        <v>0</v>
      </c>
      <c r="K20" s="46">
        <v>0</v>
      </c>
      <c r="L20" s="46">
        <v>0</v>
      </c>
      <c r="M20" s="46">
        <v>0</v>
      </c>
      <c r="N20" s="46">
        <v>0</v>
      </c>
      <c r="O20" s="46">
        <v>0</v>
      </c>
      <c r="P20" s="37">
        <f>SUM(Q20:U20)</f>
        <v>53.7063816199416</v>
      </c>
      <c r="Q20" s="46">
        <f>300/100*17.9021272066472</f>
        <v>53.7063816199416</v>
      </c>
      <c r="R20" s="46">
        <v>0</v>
      </c>
      <c r="S20" s="46">
        <v>0</v>
      </c>
      <c r="T20" s="46">
        <v>0</v>
      </c>
      <c r="U20" s="46">
        <v>0</v>
      </c>
      <c r="V20" s="37">
        <f>SUM(W20:AA20)</f>
        <v>244.6623917889171</v>
      </c>
      <c r="W20" s="46">
        <f>300/100*81.5541305963057</f>
        <v>244.6623917889171</v>
      </c>
      <c r="X20" s="46">
        <v>0</v>
      </c>
      <c r="Y20" s="46">
        <v>0</v>
      </c>
      <c r="Z20" s="46">
        <v>0</v>
      </c>
      <c r="AA20" s="46">
        <v>0</v>
      </c>
      <c r="AB20" s="33">
        <f>SUM(AC20:AG20)</f>
        <v>299.9999999999998</v>
      </c>
      <c r="AC20" s="46">
        <f t="shared" si="1"/>
        <v>299.9999999999998</v>
      </c>
      <c r="AD20" s="46">
        <f t="shared" si="1"/>
        <v>0</v>
      </c>
      <c r="AE20" s="46">
        <f t="shared" si="1"/>
        <v>0</v>
      </c>
      <c r="AF20" s="46">
        <f t="shared" si="1"/>
        <v>0</v>
      </c>
      <c r="AG20" s="46">
        <v>0</v>
      </c>
      <c r="AH20" s="12"/>
      <c r="AI20" s="13"/>
    </row>
    <row r="21" spans="1:36" ht="69.75" customHeight="1">
      <c r="A21" s="93" t="s">
        <v>24</v>
      </c>
      <c r="B21" s="93"/>
      <c r="C21" s="93"/>
      <c r="D21" s="33">
        <f>D17+D20</f>
        <v>553.2444298912517</v>
      </c>
      <c r="E21" s="33">
        <f>E17+E20</f>
        <v>174.99999989125172</v>
      </c>
      <c r="F21" s="33">
        <f>F17+F20</f>
        <v>0</v>
      </c>
      <c r="G21" s="33">
        <f>G17+G20</f>
        <v>0</v>
      </c>
      <c r="H21" s="33">
        <f>H17+H20</f>
        <v>378.24443</v>
      </c>
      <c r="I21" s="33">
        <f aca="true" t="shared" si="2" ref="I21:AE21">I17+I20</f>
        <v>0</v>
      </c>
      <c r="J21" s="33">
        <f t="shared" si="2"/>
        <v>762.38573</v>
      </c>
      <c r="K21" s="33">
        <f t="shared" si="2"/>
        <v>762.38573</v>
      </c>
      <c r="L21" s="33">
        <f t="shared" si="2"/>
        <v>0</v>
      </c>
      <c r="M21" s="33">
        <f t="shared" si="2"/>
        <v>0</v>
      </c>
      <c r="N21" s="33">
        <f t="shared" si="2"/>
        <v>0</v>
      </c>
      <c r="O21" s="33">
        <f t="shared" si="2"/>
        <v>0</v>
      </c>
      <c r="P21" s="33">
        <f t="shared" si="2"/>
        <v>12948.331006575447</v>
      </c>
      <c r="Q21" s="33">
        <f t="shared" si="2"/>
        <v>5761.686836575447</v>
      </c>
      <c r="R21" s="33">
        <f t="shared" si="2"/>
        <v>0</v>
      </c>
      <c r="S21" s="33">
        <f t="shared" si="2"/>
        <v>0</v>
      </c>
      <c r="T21" s="33">
        <f t="shared" si="2"/>
        <v>7186.64417</v>
      </c>
      <c r="U21" s="33">
        <f t="shared" si="2"/>
        <v>0</v>
      </c>
      <c r="V21" s="33">
        <f t="shared" si="2"/>
        <v>26247.683043533274</v>
      </c>
      <c r="W21" s="33">
        <f t="shared" si="2"/>
        <v>26247.683043533274</v>
      </c>
      <c r="X21" s="33">
        <f t="shared" si="2"/>
        <v>0</v>
      </c>
      <c r="Y21" s="33">
        <f t="shared" si="2"/>
        <v>0</v>
      </c>
      <c r="Z21" s="33">
        <f t="shared" si="2"/>
        <v>0</v>
      </c>
      <c r="AA21" s="33">
        <f t="shared" si="2"/>
        <v>0</v>
      </c>
      <c r="AB21" s="33">
        <f>SUM(AC21:AG21)</f>
        <v>40511.64420999997</v>
      </c>
      <c r="AC21" s="33">
        <f t="shared" si="2"/>
        <v>32946.75560999997</v>
      </c>
      <c r="AD21" s="33">
        <f t="shared" si="2"/>
        <v>0</v>
      </c>
      <c r="AE21" s="33">
        <f t="shared" si="2"/>
        <v>0</v>
      </c>
      <c r="AF21" s="33">
        <f>AF17+AF20</f>
        <v>7564.888599999999</v>
      </c>
      <c r="AG21" s="33">
        <f>AG17+AG20</f>
        <v>0</v>
      </c>
      <c r="AH21" s="16"/>
      <c r="AI21" s="13"/>
      <c r="AJ21" s="13"/>
    </row>
    <row r="22" spans="1:34" ht="15" customHeight="1">
      <c r="A22" s="110" t="s">
        <v>35</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c r="AH22" s="17"/>
    </row>
    <row r="23" spans="1:34" ht="89.25" customHeight="1">
      <c r="A23" s="18" t="s">
        <v>36</v>
      </c>
      <c r="B23" s="14" t="s">
        <v>37</v>
      </c>
      <c r="C23" s="58" t="s">
        <v>38</v>
      </c>
      <c r="D23" s="45">
        <f>SUM(E23:I23)</f>
        <v>85</v>
      </c>
      <c r="E23" s="46">
        <v>15</v>
      </c>
      <c r="F23" s="46">
        <v>70</v>
      </c>
      <c r="G23" s="46">
        <v>0</v>
      </c>
      <c r="H23" s="46">
        <v>0</v>
      </c>
      <c r="I23" s="46">
        <v>0</v>
      </c>
      <c r="J23" s="33">
        <f>SUM(K23:O23)</f>
        <v>0</v>
      </c>
      <c r="K23" s="46">
        <v>0</v>
      </c>
      <c r="L23" s="46">
        <v>0</v>
      </c>
      <c r="M23" s="49">
        <v>0</v>
      </c>
      <c r="N23" s="49">
        <v>0</v>
      </c>
      <c r="O23" s="49">
        <v>0</v>
      </c>
      <c r="P23" s="45">
        <f>SUM(Q23:U23)</f>
        <v>0</v>
      </c>
      <c r="Q23" s="46">
        <v>0</v>
      </c>
      <c r="R23" s="49">
        <v>0</v>
      </c>
      <c r="S23" s="49">
        <v>0</v>
      </c>
      <c r="T23" s="49">
        <v>0</v>
      </c>
      <c r="U23" s="49">
        <v>0</v>
      </c>
      <c r="V23" s="45">
        <f>SUM(W23:AA23)</f>
        <v>0</v>
      </c>
      <c r="W23" s="46">
        <v>0</v>
      </c>
      <c r="X23" s="49">
        <v>0</v>
      </c>
      <c r="Y23" s="49">
        <v>0</v>
      </c>
      <c r="Z23" s="49">
        <v>0</v>
      </c>
      <c r="AA23" s="49">
        <v>0</v>
      </c>
      <c r="AB23" s="45">
        <f>SUM(AC23:AG23)</f>
        <v>85</v>
      </c>
      <c r="AC23" s="46">
        <f aca="true" t="shared" si="3" ref="AC23:AG24">E23+K23+Q23+W23</f>
        <v>15</v>
      </c>
      <c r="AD23" s="49">
        <f t="shared" si="3"/>
        <v>70</v>
      </c>
      <c r="AE23" s="49">
        <f t="shared" si="3"/>
        <v>0</v>
      </c>
      <c r="AF23" s="49">
        <f t="shared" si="3"/>
        <v>0</v>
      </c>
      <c r="AG23" s="49">
        <f t="shared" si="3"/>
        <v>0</v>
      </c>
      <c r="AH23" s="19"/>
    </row>
    <row r="24" spans="1:34" ht="90.75" customHeight="1">
      <c r="A24" s="20" t="s">
        <v>39</v>
      </c>
      <c r="B24" s="11" t="s">
        <v>40</v>
      </c>
      <c r="C24" s="58" t="s">
        <v>38</v>
      </c>
      <c r="D24" s="45">
        <f>SUM(E24:I24)</f>
        <v>44.96805</v>
      </c>
      <c r="E24" s="46">
        <v>10</v>
      </c>
      <c r="F24" s="46">
        <f>35-0.03195</f>
        <v>34.96805</v>
      </c>
      <c r="G24" s="46">
        <v>0</v>
      </c>
      <c r="H24" s="46">
        <v>0</v>
      </c>
      <c r="I24" s="46">
        <v>0</v>
      </c>
      <c r="J24" s="33">
        <f>SUM(K24:O24)</f>
        <v>0</v>
      </c>
      <c r="K24" s="46">
        <v>0</v>
      </c>
      <c r="L24" s="46">
        <v>0</v>
      </c>
      <c r="M24" s="46">
        <v>0</v>
      </c>
      <c r="N24" s="46">
        <v>0</v>
      </c>
      <c r="O24" s="46">
        <v>0</v>
      </c>
      <c r="P24" s="45">
        <f>SUM(Q24:U24)</f>
        <v>0</v>
      </c>
      <c r="Q24" s="46">
        <v>0</v>
      </c>
      <c r="R24" s="46">
        <v>0</v>
      </c>
      <c r="S24" s="46">
        <v>0</v>
      </c>
      <c r="T24" s="46">
        <v>0</v>
      </c>
      <c r="U24" s="46">
        <v>0</v>
      </c>
      <c r="V24" s="45">
        <f>SUM(W24:AA24)</f>
        <v>0</v>
      </c>
      <c r="W24" s="46">
        <v>0</v>
      </c>
      <c r="X24" s="46">
        <v>0</v>
      </c>
      <c r="Y24" s="46">
        <v>0</v>
      </c>
      <c r="Z24" s="46">
        <v>0</v>
      </c>
      <c r="AA24" s="46">
        <v>0</v>
      </c>
      <c r="AB24" s="45">
        <f>SUM(AC24:AG24)</f>
        <v>44.96805</v>
      </c>
      <c r="AC24" s="46">
        <f t="shared" si="3"/>
        <v>10</v>
      </c>
      <c r="AD24" s="49">
        <f t="shared" si="3"/>
        <v>34.96805</v>
      </c>
      <c r="AE24" s="49">
        <f t="shared" si="3"/>
        <v>0</v>
      </c>
      <c r="AF24" s="49">
        <f t="shared" si="3"/>
        <v>0</v>
      </c>
      <c r="AG24" s="49">
        <f t="shared" si="3"/>
        <v>0</v>
      </c>
      <c r="AH24" s="19"/>
    </row>
    <row r="25" spans="1:34" ht="67.5" customHeight="1">
      <c r="A25" s="92" t="s">
        <v>41</v>
      </c>
      <c r="B25" s="102" t="s">
        <v>42</v>
      </c>
      <c r="C25" s="59" t="s">
        <v>38</v>
      </c>
      <c r="D25" s="45">
        <f>SUM(E25:I25)</f>
        <v>10.820179549999999</v>
      </c>
      <c r="E25" s="46">
        <v>4.43007</v>
      </c>
      <c r="F25" s="46">
        <f>1278.02191/100*0.5</f>
        <v>6.39010955</v>
      </c>
      <c r="G25" s="46">
        <v>0</v>
      </c>
      <c r="H25" s="46">
        <v>0</v>
      </c>
      <c r="I25" s="39">
        <v>0</v>
      </c>
      <c r="J25" s="33">
        <f>SUM(K25:O25)</f>
        <v>0</v>
      </c>
      <c r="K25" s="39">
        <v>0</v>
      </c>
      <c r="L25" s="39">
        <v>0</v>
      </c>
      <c r="M25" s="39">
        <v>0</v>
      </c>
      <c r="N25" s="39">
        <v>0</v>
      </c>
      <c r="O25" s="39">
        <v>0</v>
      </c>
      <c r="P25" s="45">
        <f>SUM(Q25:U25)</f>
        <v>2157.6458000000002</v>
      </c>
      <c r="Q25" s="39">
        <v>886.014</v>
      </c>
      <c r="R25" s="39">
        <v>1271.6318</v>
      </c>
      <c r="S25" s="39">
        <v>0</v>
      </c>
      <c r="T25" s="39">
        <v>0</v>
      </c>
      <c r="U25" s="39">
        <v>0</v>
      </c>
      <c r="V25" s="45">
        <f>SUM(W25:AA25)</f>
        <v>0</v>
      </c>
      <c r="W25" s="39">
        <v>0</v>
      </c>
      <c r="X25" s="39">
        <v>0</v>
      </c>
      <c r="Y25" s="39">
        <v>0</v>
      </c>
      <c r="Z25" s="39">
        <v>0</v>
      </c>
      <c r="AA25" s="39">
        <v>0</v>
      </c>
      <c r="AB25" s="45">
        <f>SUM(AC25:AG25)</f>
        <v>2168.46597955</v>
      </c>
      <c r="AC25" s="39">
        <f aca="true" t="shared" si="4" ref="AC25:AE26">E25+K25+Q25+W25</f>
        <v>890.44407</v>
      </c>
      <c r="AD25" s="47">
        <f t="shared" si="4"/>
        <v>1278.0219095500001</v>
      </c>
      <c r="AE25" s="47">
        <f t="shared" si="4"/>
        <v>0</v>
      </c>
      <c r="AF25" s="39">
        <v>0</v>
      </c>
      <c r="AG25" s="47">
        <f>I25+O25+U25+AA25</f>
        <v>0</v>
      </c>
      <c r="AH25" s="19"/>
    </row>
    <row r="26" spans="1:34" ht="64.5" customHeight="1">
      <c r="A26" s="92"/>
      <c r="B26" s="103"/>
      <c r="C26" s="59" t="s">
        <v>43</v>
      </c>
      <c r="D26" s="45">
        <f>SUM(E26:I26)</f>
        <v>35.78947</v>
      </c>
      <c r="E26" s="46">
        <v>0</v>
      </c>
      <c r="F26" s="43">
        <v>0</v>
      </c>
      <c r="G26" s="43">
        <v>0</v>
      </c>
      <c r="H26" s="43">
        <v>35.78947</v>
      </c>
      <c r="I26" s="43">
        <v>0</v>
      </c>
      <c r="J26" s="33">
        <f>SUM(K26:O26)</f>
        <v>0</v>
      </c>
      <c r="K26" s="43">
        <v>0</v>
      </c>
      <c r="L26" s="43">
        <v>0</v>
      </c>
      <c r="M26" s="43">
        <v>0</v>
      </c>
      <c r="N26" s="43">
        <v>0</v>
      </c>
      <c r="O26" s="43">
        <v>0</v>
      </c>
      <c r="P26" s="45">
        <f>SUM(Q26:U26)</f>
        <v>680</v>
      </c>
      <c r="Q26" s="43">
        <v>0</v>
      </c>
      <c r="R26" s="43">
        <v>0</v>
      </c>
      <c r="S26" s="43">
        <v>0</v>
      </c>
      <c r="T26" s="43">
        <v>680</v>
      </c>
      <c r="U26" s="43">
        <v>0</v>
      </c>
      <c r="V26" s="45">
        <f>SUM(W26:AA26)</f>
        <v>0</v>
      </c>
      <c r="W26" s="43">
        <v>0</v>
      </c>
      <c r="X26" s="43">
        <v>0</v>
      </c>
      <c r="Y26" s="43">
        <v>0</v>
      </c>
      <c r="Z26" s="43">
        <v>0</v>
      </c>
      <c r="AA26" s="43">
        <v>0</v>
      </c>
      <c r="AB26" s="45">
        <f>SUM(AC26:AG26)</f>
        <v>715.78947</v>
      </c>
      <c r="AC26" s="43">
        <f t="shared" si="4"/>
        <v>0</v>
      </c>
      <c r="AD26" s="48">
        <f t="shared" si="4"/>
        <v>0</v>
      </c>
      <c r="AE26" s="48">
        <f t="shared" si="4"/>
        <v>0</v>
      </c>
      <c r="AF26" s="48">
        <f>H26+N25+T26+Z25</f>
        <v>715.78947</v>
      </c>
      <c r="AG26" s="48">
        <f>I26+O26+U26+AA26</f>
        <v>0</v>
      </c>
      <c r="AH26" s="19"/>
    </row>
    <row r="27" spans="1:35" ht="75" customHeight="1">
      <c r="A27" s="93" t="s">
        <v>24</v>
      </c>
      <c r="B27" s="93"/>
      <c r="C27" s="93"/>
      <c r="D27" s="33">
        <f aca="true" t="shared" si="5" ref="D27:AG27">D23+D24+D25+D26</f>
        <v>176.57769955</v>
      </c>
      <c r="E27" s="33">
        <f t="shared" si="5"/>
        <v>29.43007</v>
      </c>
      <c r="F27" s="44">
        <f t="shared" si="5"/>
        <v>111.35815955000001</v>
      </c>
      <c r="G27" s="44">
        <f t="shared" si="5"/>
        <v>0</v>
      </c>
      <c r="H27" s="44">
        <f t="shared" si="5"/>
        <v>35.78947</v>
      </c>
      <c r="I27" s="44">
        <f t="shared" si="5"/>
        <v>0</v>
      </c>
      <c r="J27" s="44">
        <f t="shared" si="5"/>
        <v>0</v>
      </c>
      <c r="K27" s="44">
        <f t="shared" si="5"/>
        <v>0</v>
      </c>
      <c r="L27" s="44">
        <f t="shared" si="5"/>
        <v>0</v>
      </c>
      <c r="M27" s="44">
        <f t="shared" si="5"/>
        <v>0</v>
      </c>
      <c r="N27" s="44">
        <f t="shared" si="5"/>
        <v>0</v>
      </c>
      <c r="O27" s="44">
        <f t="shared" si="5"/>
        <v>0</v>
      </c>
      <c r="P27" s="44">
        <f t="shared" si="5"/>
        <v>2837.6458000000002</v>
      </c>
      <c r="Q27" s="44">
        <f t="shared" si="5"/>
        <v>886.014</v>
      </c>
      <c r="R27" s="44">
        <f t="shared" si="5"/>
        <v>1271.6318</v>
      </c>
      <c r="S27" s="44">
        <f t="shared" si="5"/>
        <v>0</v>
      </c>
      <c r="T27" s="44">
        <f t="shared" si="5"/>
        <v>680</v>
      </c>
      <c r="U27" s="44">
        <f t="shared" si="5"/>
        <v>0</v>
      </c>
      <c r="V27" s="44">
        <f t="shared" si="5"/>
        <v>0</v>
      </c>
      <c r="W27" s="44">
        <f t="shared" si="5"/>
        <v>0</v>
      </c>
      <c r="X27" s="44">
        <f t="shared" si="5"/>
        <v>0</v>
      </c>
      <c r="Y27" s="44">
        <f t="shared" si="5"/>
        <v>0</v>
      </c>
      <c r="Z27" s="44">
        <f t="shared" si="5"/>
        <v>0</v>
      </c>
      <c r="AA27" s="44">
        <f t="shared" si="5"/>
        <v>0</v>
      </c>
      <c r="AB27" s="44">
        <f t="shared" si="5"/>
        <v>3014.2234995500003</v>
      </c>
      <c r="AC27" s="44">
        <f t="shared" si="5"/>
        <v>915.44407</v>
      </c>
      <c r="AD27" s="44">
        <f t="shared" si="5"/>
        <v>1382.98995955</v>
      </c>
      <c r="AE27" s="44">
        <f t="shared" si="5"/>
        <v>0</v>
      </c>
      <c r="AF27" s="44">
        <f t="shared" si="5"/>
        <v>715.78947</v>
      </c>
      <c r="AG27" s="44">
        <f t="shared" si="5"/>
        <v>0</v>
      </c>
      <c r="AH27" s="21"/>
      <c r="AI27" s="22"/>
    </row>
    <row r="28" spans="1:35" ht="29.25" customHeight="1">
      <c r="A28" s="104" t="s">
        <v>44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7"/>
      <c r="AI28" s="22"/>
    </row>
    <row r="29" spans="1:35" ht="90" customHeight="1">
      <c r="A29" s="23" t="s">
        <v>45</v>
      </c>
      <c r="B29" s="11" t="s">
        <v>12</v>
      </c>
      <c r="C29" s="56" t="s">
        <v>13</v>
      </c>
      <c r="D29" s="40">
        <f>SUM(E29:I29)</f>
        <v>2200.02113</v>
      </c>
      <c r="E29" s="38">
        <v>0</v>
      </c>
      <c r="F29" s="38">
        <v>359.95613</v>
      </c>
      <c r="G29" s="38">
        <f>800-184.98</f>
        <v>615.02</v>
      </c>
      <c r="H29" s="38">
        <v>925.5</v>
      </c>
      <c r="I29" s="114">
        <v>299.545</v>
      </c>
      <c r="J29" s="40">
        <f>SUM(K29:O29)</f>
        <v>0</v>
      </c>
      <c r="K29" s="38">
        <v>0</v>
      </c>
      <c r="L29" s="38">
        <v>0</v>
      </c>
      <c r="M29" s="38">
        <v>0</v>
      </c>
      <c r="N29" s="38">
        <v>0</v>
      </c>
      <c r="O29" s="38">
        <v>0</v>
      </c>
      <c r="P29" s="40">
        <f>SUM(Q29:U29)</f>
        <v>34.56689</v>
      </c>
      <c r="Q29" s="38">
        <v>0</v>
      </c>
      <c r="R29" s="38">
        <v>34.56689</v>
      </c>
      <c r="S29" s="38">
        <v>0</v>
      </c>
      <c r="T29" s="38">
        <v>0</v>
      </c>
      <c r="U29" s="38">
        <v>0</v>
      </c>
      <c r="V29" s="40">
        <f>SUM(W29:AA29)</f>
        <v>1113.14964</v>
      </c>
      <c r="W29" s="39">
        <v>0</v>
      </c>
      <c r="X29" s="38">
        <v>1113.14964</v>
      </c>
      <c r="Y29" s="38">
        <v>0</v>
      </c>
      <c r="Z29" s="38">
        <v>0</v>
      </c>
      <c r="AA29" s="38">
        <v>0</v>
      </c>
      <c r="AB29" s="40">
        <f>SUM(AC29:AG29)</f>
        <v>3347.7376600000002</v>
      </c>
      <c r="AC29" s="38">
        <f aca="true" t="shared" si="6" ref="AC29:AG35">E29+K29+Q29+W29</f>
        <v>0</v>
      </c>
      <c r="AD29" s="38">
        <f t="shared" si="6"/>
        <v>1507.6726600000002</v>
      </c>
      <c r="AE29" s="38">
        <f t="shared" si="6"/>
        <v>615.02</v>
      </c>
      <c r="AF29" s="38">
        <f t="shared" si="6"/>
        <v>925.5</v>
      </c>
      <c r="AG29" s="38">
        <f t="shared" si="6"/>
        <v>299.545</v>
      </c>
      <c r="AH29" s="12"/>
      <c r="AI29" s="22"/>
    </row>
    <row r="30" spans="1:35" ht="75" customHeight="1">
      <c r="A30" s="23" t="s">
        <v>46</v>
      </c>
      <c r="B30" s="24" t="s">
        <v>17</v>
      </c>
      <c r="C30" s="60" t="s">
        <v>13</v>
      </c>
      <c r="D30" s="40">
        <f aca="true" t="shared" si="7" ref="D30:D44">SUM(E30:I30)</f>
        <v>8063.780750000001</v>
      </c>
      <c r="E30" s="39">
        <v>0</v>
      </c>
      <c r="F30" s="43">
        <v>2464.18464</v>
      </c>
      <c r="G30" s="43">
        <v>2227.52819</v>
      </c>
      <c r="H30" s="43">
        <v>2409.16062</v>
      </c>
      <c r="I30" s="43">
        <v>962.9073</v>
      </c>
      <c r="J30" s="40">
        <f aca="true" t="shared" si="8" ref="J30:J44">SUM(K30:O30)</f>
        <v>0</v>
      </c>
      <c r="K30" s="43">
        <v>0</v>
      </c>
      <c r="L30" s="43">
        <v>0</v>
      </c>
      <c r="M30" s="43">
        <v>0</v>
      </c>
      <c r="N30" s="43">
        <v>0</v>
      </c>
      <c r="O30" s="43">
        <v>0</v>
      </c>
      <c r="P30" s="40">
        <f aca="true" t="shared" si="9" ref="P30:P44">SUM(Q30:U30)</f>
        <v>11971.15784</v>
      </c>
      <c r="Q30" s="43">
        <v>0</v>
      </c>
      <c r="R30" s="43">
        <v>1410.10848</v>
      </c>
      <c r="S30" s="43">
        <v>1269.69106</v>
      </c>
      <c r="T30" s="43">
        <v>8742.50124</v>
      </c>
      <c r="U30" s="43">
        <v>548.85706</v>
      </c>
      <c r="V30" s="40">
        <f aca="true" t="shared" si="10" ref="V30:V44">SUM(W30:AA30)</f>
        <v>139785.44864</v>
      </c>
      <c r="W30" s="43">
        <v>0</v>
      </c>
      <c r="X30" s="43">
        <v>45409.39949</v>
      </c>
      <c r="Y30" s="43">
        <v>41053.34457</v>
      </c>
      <c r="Z30" s="43">
        <v>35576.32454</v>
      </c>
      <c r="AA30" s="43">
        <v>17746.38004</v>
      </c>
      <c r="AB30" s="40">
        <f aca="true" t="shared" si="11" ref="AB30:AB44">SUM(AC30:AG30)</f>
        <v>159820.38723</v>
      </c>
      <c r="AC30" s="55">
        <f t="shared" si="6"/>
        <v>0</v>
      </c>
      <c r="AD30" s="55">
        <f t="shared" si="6"/>
        <v>49283.692610000006</v>
      </c>
      <c r="AE30" s="55">
        <f t="shared" si="6"/>
        <v>44550.56382</v>
      </c>
      <c r="AF30" s="55">
        <f t="shared" si="6"/>
        <v>46727.9864</v>
      </c>
      <c r="AG30" s="55">
        <f t="shared" si="6"/>
        <v>19258.1444</v>
      </c>
      <c r="AH30" s="12"/>
      <c r="AI30" s="13"/>
    </row>
    <row r="31" spans="1:34" ht="74.25" customHeight="1">
      <c r="A31" s="30" t="s">
        <v>47</v>
      </c>
      <c r="B31" s="11" t="s">
        <v>19</v>
      </c>
      <c r="C31" s="56" t="s">
        <v>13</v>
      </c>
      <c r="D31" s="40">
        <f t="shared" si="7"/>
        <v>4.9350000000000005</v>
      </c>
      <c r="E31" s="39">
        <v>0</v>
      </c>
      <c r="F31" s="55">
        <v>4.9350000000000005</v>
      </c>
      <c r="G31" s="43">
        <v>0</v>
      </c>
      <c r="H31" s="43">
        <v>0</v>
      </c>
      <c r="I31" s="43">
        <v>0</v>
      </c>
      <c r="J31" s="40">
        <f t="shared" si="8"/>
        <v>0</v>
      </c>
      <c r="K31" s="43">
        <v>0</v>
      </c>
      <c r="L31" s="43">
        <v>0</v>
      </c>
      <c r="M31" s="43">
        <v>0</v>
      </c>
      <c r="N31" s="43">
        <v>0</v>
      </c>
      <c r="O31" s="43">
        <v>0</v>
      </c>
      <c r="P31" s="40">
        <f t="shared" si="9"/>
        <v>2.82401</v>
      </c>
      <c r="Q31" s="43">
        <v>0</v>
      </c>
      <c r="R31" s="55">
        <v>2.82401</v>
      </c>
      <c r="S31" s="43">
        <v>0</v>
      </c>
      <c r="T31" s="43">
        <v>0</v>
      </c>
      <c r="U31" s="43">
        <v>0</v>
      </c>
      <c r="V31" s="40">
        <f t="shared" si="10"/>
        <v>90.94099</v>
      </c>
      <c r="W31" s="43">
        <v>0</v>
      </c>
      <c r="X31" s="43">
        <v>90.94099</v>
      </c>
      <c r="Y31" s="43">
        <v>0</v>
      </c>
      <c r="Z31" s="43">
        <v>0</v>
      </c>
      <c r="AA31" s="43">
        <v>0</v>
      </c>
      <c r="AB31" s="40">
        <f t="shared" si="11"/>
        <v>98.7</v>
      </c>
      <c r="AC31" s="55">
        <f t="shared" si="6"/>
        <v>0</v>
      </c>
      <c r="AD31" s="55">
        <f t="shared" si="6"/>
        <v>98.7</v>
      </c>
      <c r="AE31" s="55">
        <f t="shared" si="6"/>
        <v>0</v>
      </c>
      <c r="AF31" s="55">
        <f t="shared" si="6"/>
        <v>0</v>
      </c>
      <c r="AG31" s="55">
        <f t="shared" si="6"/>
        <v>0</v>
      </c>
      <c r="AH31" s="12"/>
    </row>
    <row r="32" spans="1:34" ht="81.75" customHeight="1">
      <c r="A32" s="30" t="s">
        <v>48</v>
      </c>
      <c r="B32" s="15" t="s">
        <v>49</v>
      </c>
      <c r="C32" s="56" t="s">
        <v>13</v>
      </c>
      <c r="D32" s="40">
        <f t="shared" si="7"/>
        <v>2.35454</v>
      </c>
      <c r="E32" s="39">
        <v>0</v>
      </c>
      <c r="F32" s="55">
        <v>2.35454</v>
      </c>
      <c r="G32" s="43">
        <v>0</v>
      </c>
      <c r="H32" s="43">
        <v>0</v>
      </c>
      <c r="I32" s="43">
        <v>0</v>
      </c>
      <c r="J32" s="40">
        <f t="shared" si="8"/>
        <v>0</v>
      </c>
      <c r="K32" s="43">
        <v>0</v>
      </c>
      <c r="L32" s="43">
        <v>0</v>
      </c>
      <c r="M32" s="43">
        <v>0</v>
      </c>
      <c r="N32" s="43">
        <v>0</v>
      </c>
      <c r="O32" s="43">
        <v>0</v>
      </c>
      <c r="P32" s="40">
        <f t="shared" si="9"/>
        <v>1.34737</v>
      </c>
      <c r="Q32" s="43">
        <v>0</v>
      </c>
      <c r="R32" s="55">
        <v>1.34737</v>
      </c>
      <c r="S32" s="43">
        <v>0</v>
      </c>
      <c r="T32" s="43">
        <v>0</v>
      </c>
      <c r="U32" s="43">
        <v>0</v>
      </c>
      <c r="V32" s="40">
        <f t="shared" si="10"/>
        <v>43.38896</v>
      </c>
      <c r="W32" s="43">
        <v>0</v>
      </c>
      <c r="X32" s="43">
        <v>43.38896</v>
      </c>
      <c r="Y32" s="43">
        <v>0</v>
      </c>
      <c r="Z32" s="43">
        <v>0</v>
      </c>
      <c r="AA32" s="43">
        <v>0</v>
      </c>
      <c r="AB32" s="40">
        <f t="shared" si="11"/>
        <v>47.090869999999995</v>
      </c>
      <c r="AC32" s="55">
        <f t="shared" si="6"/>
        <v>0</v>
      </c>
      <c r="AD32" s="55">
        <f t="shared" si="6"/>
        <v>47.090869999999995</v>
      </c>
      <c r="AE32" s="55">
        <f t="shared" si="6"/>
        <v>0</v>
      </c>
      <c r="AF32" s="55">
        <f t="shared" si="6"/>
        <v>0</v>
      </c>
      <c r="AG32" s="55">
        <f t="shared" si="6"/>
        <v>0</v>
      </c>
      <c r="AH32" s="12"/>
    </row>
    <row r="33" spans="1:34" ht="71.25" customHeight="1">
      <c r="A33" s="30" t="s">
        <v>50</v>
      </c>
      <c r="B33" s="15" t="s">
        <v>51</v>
      </c>
      <c r="C33" s="56" t="s">
        <v>13</v>
      </c>
      <c r="D33" s="40">
        <f t="shared" si="7"/>
        <v>27.96767</v>
      </c>
      <c r="E33" s="39">
        <v>0</v>
      </c>
      <c r="F33" s="55">
        <v>27.96767</v>
      </c>
      <c r="G33" s="43">
        <v>0</v>
      </c>
      <c r="H33" s="43">
        <v>0</v>
      </c>
      <c r="I33" s="43">
        <v>0</v>
      </c>
      <c r="J33" s="40">
        <f t="shared" si="8"/>
        <v>0</v>
      </c>
      <c r="K33" s="43">
        <v>0</v>
      </c>
      <c r="L33" s="43">
        <v>0</v>
      </c>
      <c r="M33" s="43">
        <v>0</v>
      </c>
      <c r="N33" s="43">
        <v>0</v>
      </c>
      <c r="O33" s="43">
        <v>0</v>
      </c>
      <c r="P33" s="40">
        <f t="shared" si="9"/>
        <v>0</v>
      </c>
      <c r="Q33" s="43">
        <v>0</v>
      </c>
      <c r="R33" s="55">
        <v>0</v>
      </c>
      <c r="S33" s="43">
        <v>0</v>
      </c>
      <c r="T33" s="43">
        <v>0</v>
      </c>
      <c r="U33" s="43">
        <v>0</v>
      </c>
      <c r="V33" s="40">
        <f t="shared" si="10"/>
        <v>0</v>
      </c>
      <c r="W33" s="43">
        <v>0</v>
      </c>
      <c r="X33" s="43">
        <v>0</v>
      </c>
      <c r="Y33" s="43">
        <v>0</v>
      </c>
      <c r="Z33" s="43">
        <v>0</v>
      </c>
      <c r="AA33" s="43">
        <v>0</v>
      </c>
      <c r="AB33" s="40">
        <f t="shared" si="11"/>
        <v>27.96767</v>
      </c>
      <c r="AC33" s="55">
        <f t="shared" si="6"/>
        <v>0</v>
      </c>
      <c r="AD33" s="55">
        <f t="shared" si="6"/>
        <v>27.96767</v>
      </c>
      <c r="AE33" s="55">
        <f t="shared" si="6"/>
        <v>0</v>
      </c>
      <c r="AF33" s="55">
        <f t="shared" si="6"/>
        <v>0</v>
      </c>
      <c r="AG33" s="55">
        <f t="shared" si="6"/>
        <v>0</v>
      </c>
      <c r="AH33" s="12"/>
    </row>
    <row r="34" spans="1:34" ht="45" hidden="1">
      <c r="A34" s="30" t="s">
        <v>52</v>
      </c>
      <c r="B34" s="15" t="s">
        <v>21</v>
      </c>
      <c r="C34" s="56" t="s">
        <v>13</v>
      </c>
      <c r="D34" s="40">
        <f t="shared" si="7"/>
        <v>0</v>
      </c>
      <c r="E34" s="39">
        <v>0</v>
      </c>
      <c r="F34" s="55">
        <v>0</v>
      </c>
      <c r="G34" s="43">
        <v>0</v>
      </c>
      <c r="H34" s="43">
        <v>0</v>
      </c>
      <c r="I34" s="43">
        <v>0</v>
      </c>
      <c r="J34" s="40">
        <f t="shared" si="8"/>
        <v>0</v>
      </c>
      <c r="K34" s="43">
        <v>0</v>
      </c>
      <c r="L34" s="43">
        <v>0</v>
      </c>
      <c r="M34" s="43">
        <v>0</v>
      </c>
      <c r="N34" s="43">
        <v>0</v>
      </c>
      <c r="O34" s="43">
        <v>0</v>
      </c>
      <c r="P34" s="40">
        <f t="shared" si="9"/>
        <v>0</v>
      </c>
      <c r="Q34" s="43">
        <v>0</v>
      </c>
      <c r="R34" s="55">
        <v>0</v>
      </c>
      <c r="S34" s="43">
        <v>0</v>
      </c>
      <c r="T34" s="43">
        <v>0</v>
      </c>
      <c r="U34" s="43">
        <v>0</v>
      </c>
      <c r="V34" s="40">
        <f t="shared" si="10"/>
        <v>0</v>
      </c>
      <c r="W34" s="43">
        <v>0</v>
      </c>
      <c r="X34" s="43">
        <v>0</v>
      </c>
      <c r="Y34" s="43">
        <v>0</v>
      </c>
      <c r="Z34" s="43">
        <v>0</v>
      </c>
      <c r="AA34" s="43">
        <v>0</v>
      </c>
      <c r="AB34" s="40">
        <f t="shared" si="11"/>
        <v>0</v>
      </c>
      <c r="AC34" s="55">
        <f t="shared" si="6"/>
        <v>0</v>
      </c>
      <c r="AD34" s="55">
        <f t="shared" si="6"/>
        <v>0</v>
      </c>
      <c r="AE34" s="55">
        <f t="shared" si="6"/>
        <v>0</v>
      </c>
      <c r="AF34" s="55">
        <f t="shared" si="6"/>
        <v>0</v>
      </c>
      <c r="AG34" s="55">
        <f t="shared" si="6"/>
        <v>0</v>
      </c>
      <c r="AH34" s="12"/>
    </row>
    <row r="35" spans="1:34" ht="89.25" customHeight="1" hidden="1">
      <c r="A35" s="30" t="s">
        <v>53</v>
      </c>
      <c r="B35" s="15" t="s">
        <v>23</v>
      </c>
      <c r="C35" s="56" t="s">
        <v>13</v>
      </c>
      <c r="D35" s="40">
        <f t="shared" si="7"/>
        <v>0</v>
      </c>
      <c r="E35" s="39">
        <v>0</v>
      </c>
      <c r="F35" s="55">
        <v>0</v>
      </c>
      <c r="G35" s="43">
        <v>0</v>
      </c>
      <c r="H35" s="43">
        <v>0</v>
      </c>
      <c r="I35" s="43">
        <v>0</v>
      </c>
      <c r="J35" s="40">
        <f t="shared" si="8"/>
        <v>0</v>
      </c>
      <c r="K35" s="43">
        <v>0</v>
      </c>
      <c r="L35" s="43">
        <v>0</v>
      </c>
      <c r="M35" s="43">
        <v>0</v>
      </c>
      <c r="N35" s="43">
        <v>0</v>
      </c>
      <c r="O35" s="43">
        <v>0</v>
      </c>
      <c r="P35" s="40">
        <f t="shared" si="9"/>
        <v>0</v>
      </c>
      <c r="Q35" s="43">
        <v>0</v>
      </c>
      <c r="R35" s="55">
        <v>0</v>
      </c>
      <c r="S35" s="43">
        <v>0</v>
      </c>
      <c r="T35" s="43">
        <v>0</v>
      </c>
      <c r="U35" s="43">
        <v>0</v>
      </c>
      <c r="V35" s="40">
        <f t="shared" si="10"/>
        <v>0</v>
      </c>
      <c r="W35" s="43">
        <v>0</v>
      </c>
      <c r="X35" s="43">
        <v>0</v>
      </c>
      <c r="Y35" s="43">
        <v>0</v>
      </c>
      <c r="Z35" s="43">
        <v>0</v>
      </c>
      <c r="AA35" s="43">
        <v>0</v>
      </c>
      <c r="AB35" s="40">
        <f t="shared" si="11"/>
        <v>0</v>
      </c>
      <c r="AC35" s="55">
        <f t="shared" si="6"/>
        <v>0</v>
      </c>
      <c r="AD35" s="55">
        <f t="shared" si="6"/>
        <v>0</v>
      </c>
      <c r="AE35" s="55">
        <f t="shared" si="6"/>
        <v>0</v>
      </c>
      <c r="AF35" s="55">
        <f t="shared" si="6"/>
        <v>0</v>
      </c>
      <c r="AG35" s="55">
        <f t="shared" si="6"/>
        <v>0</v>
      </c>
      <c r="AH35" s="12"/>
    </row>
    <row r="36" spans="1:34" s="27" customFormat="1" ht="99.75" customHeight="1">
      <c r="A36" s="31" t="s">
        <v>52</v>
      </c>
      <c r="B36" s="25" t="s">
        <v>27</v>
      </c>
      <c r="C36" s="57" t="s">
        <v>54</v>
      </c>
      <c r="D36" s="40">
        <f t="shared" si="7"/>
        <v>9355.16705</v>
      </c>
      <c r="E36" s="39">
        <f>SUM(E37:E38)</f>
        <v>0</v>
      </c>
      <c r="F36" s="43">
        <f>SUM(F37:F38)</f>
        <v>2078.27745</v>
      </c>
      <c r="G36" s="43">
        <f>SUM(G37:G38)</f>
        <v>2059.93917</v>
      </c>
      <c r="H36" s="43">
        <f>SUM(H37:H39)</f>
        <v>2413.87389</v>
      </c>
      <c r="I36" s="43">
        <f>I37+I38+I39+I40</f>
        <v>2803.07654</v>
      </c>
      <c r="J36" s="40">
        <f t="shared" si="8"/>
        <v>4420.34731</v>
      </c>
      <c r="K36" s="43">
        <f>K37+K39</f>
        <v>0</v>
      </c>
      <c r="L36" s="43">
        <v>1101.454</v>
      </c>
      <c r="M36" s="43">
        <v>1000</v>
      </c>
      <c r="N36" s="43">
        <f>N39</f>
        <v>1068.84976</v>
      </c>
      <c r="O36" s="43">
        <f>O37+O39</f>
        <v>1250.04355</v>
      </c>
      <c r="P36" s="40">
        <f t="shared" si="9"/>
        <v>13008.42563</v>
      </c>
      <c r="Q36" s="43">
        <f>Q37+Q39+Q38</f>
        <v>0</v>
      </c>
      <c r="R36" s="43">
        <f>R37+R39+R38</f>
        <v>1189.27641</v>
      </c>
      <c r="S36" s="43">
        <f>S37+S39+S38</f>
        <v>1174.16532</v>
      </c>
      <c r="T36" s="43">
        <f>T37+T39+T38</f>
        <v>9047.230169999999</v>
      </c>
      <c r="U36" s="43">
        <f>U37+U39+U38</f>
        <v>1597.75373</v>
      </c>
      <c r="V36" s="40">
        <f t="shared" si="10"/>
        <v>164739.75025</v>
      </c>
      <c r="W36" s="43">
        <f>W37+W39+W38</f>
        <v>0</v>
      </c>
      <c r="X36" s="43">
        <f>X37+X39+X38</f>
        <v>38297.99504</v>
      </c>
      <c r="Y36" s="43">
        <f>Y37+Y39+Y38</f>
        <v>37964.67887</v>
      </c>
      <c r="Z36" s="43">
        <f>Z37+Z39</f>
        <v>36816.374169999996</v>
      </c>
      <c r="AA36" s="43">
        <f>AA37+AA39+AA38</f>
        <v>51660.702170000004</v>
      </c>
      <c r="AB36" s="40">
        <f t="shared" si="11"/>
        <v>191523.69024</v>
      </c>
      <c r="AC36" s="55">
        <f aca="true" t="shared" si="12" ref="AC36:AE41">E36+K36+Q36+W36</f>
        <v>0</v>
      </c>
      <c r="AD36" s="55">
        <f t="shared" si="12"/>
        <v>42667.0029</v>
      </c>
      <c r="AE36" s="55">
        <f t="shared" si="12"/>
        <v>42198.78336</v>
      </c>
      <c r="AF36" s="55">
        <f>AF37+AF38+AF39</f>
        <v>49346.32799</v>
      </c>
      <c r="AG36" s="55">
        <f aca="true" t="shared" si="13" ref="AG36:AG44">I36+O36+U36+AA36</f>
        <v>57311.575990000005</v>
      </c>
      <c r="AH36" s="26"/>
    </row>
    <row r="37" spans="1:35" ht="81.75" customHeight="1">
      <c r="A37" s="92" t="s">
        <v>55</v>
      </c>
      <c r="B37" s="102" t="s">
        <v>29</v>
      </c>
      <c r="C37" s="58" t="s">
        <v>54</v>
      </c>
      <c r="D37" s="40">
        <f t="shared" si="7"/>
        <v>3163.16573</v>
      </c>
      <c r="E37" s="39">
        <v>0</v>
      </c>
      <c r="F37" s="43">
        <v>0</v>
      </c>
      <c r="G37" s="43">
        <v>0</v>
      </c>
      <c r="H37" s="43">
        <v>1547.63056</v>
      </c>
      <c r="I37" s="43">
        <v>1615.53517</v>
      </c>
      <c r="J37" s="40">
        <f t="shared" si="8"/>
        <v>0</v>
      </c>
      <c r="K37" s="43">
        <v>0</v>
      </c>
      <c r="L37" s="43">
        <v>0</v>
      </c>
      <c r="M37" s="43">
        <v>0</v>
      </c>
      <c r="N37" s="43">
        <v>0</v>
      </c>
      <c r="O37" s="43">
        <v>0</v>
      </c>
      <c r="P37" s="40">
        <f t="shared" si="9"/>
        <v>6721.3943</v>
      </c>
      <c r="Q37" s="43">
        <v>0</v>
      </c>
      <c r="R37" s="43">
        <v>0</v>
      </c>
      <c r="S37" s="43">
        <v>0</v>
      </c>
      <c r="T37" s="43">
        <v>5800.53915</v>
      </c>
      <c r="U37" s="43">
        <v>920.85515</v>
      </c>
      <c r="V37" s="40">
        <f t="shared" si="10"/>
        <v>53378.75667</v>
      </c>
      <c r="W37" s="43">
        <v>0</v>
      </c>
      <c r="X37" s="43">
        <v>0</v>
      </c>
      <c r="Y37" s="43">
        <v>0</v>
      </c>
      <c r="Z37" s="43">
        <v>23604.442</v>
      </c>
      <c r="AA37" s="43">
        <v>29774.31467</v>
      </c>
      <c r="AB37" s="40">
        <f t="shared" si="11"/>
        <v>63263.316699999996</v>
      </c>
      <c r="AC37" s="55">
        <f t="shared" si="12"/>
        <v>0</v>
      </c>
      <c r="AD37" s="55">
        <f t="shared" si="12"/>
        <v>0</v>
      </c>
      <c r="AE37" s="55">
        <f t="shared" si="12"/>
        <v>0</v>
      </c>
      <c r="AF37" s="43">
        <f>H37+N37+T37+Z37</f>
        <v>30952.611709999997</v>
      </c>
      <c r="AG37" s="55">
        <f t="shared" si="13"/>
        <v>32310.70499</v>
      </c>
      <c r="AH37" s="12"/>
      <c r="AI37" s="13"/>
    </row>
    <row r="38" spans="1:35" ht="77.25" customHeight="1">
      <c r="A38" s="92"/>
      <c r="B38" s="103"/>
      <c r="C38" s="58" t="s">
        <v>56</v>
      </c>
      <c r="D38" s="40">
        <f t="shared" si="7"/>
        <v>4138.21662</v>
      </c>
      <c r="E38" s="39">
        <v>0</v>
      </c>
      <c r="F38" s="43">
        <v>2078.27745</v>
      </c>
      <c r="G38" s="43">
        <v>2059.93917</v>
      </c>
      <c r="H38" s="43">
        <v>0</v>
      </c>
      <c r="I38" s="43">
        <v>0</v>
      </c>
      <c r="J38" s="40">
        <f t="shared" si="8"/>
        <v>0</v>
      </c>
      <c r="K38" s="43">
        <v>0</v>
      </c>
      <c r="L38" s="43">
        <v>0</v>
      </c>
      <c r="M38" s="43">
        <v>0</v>
      </c>
      <c r="N38" s="43">
        <v>0</v>
      </c>
      <c r="O38" s="43">
        <v>0</v>
      </c>
      <c r="P38" s="40">
        <f t="shared" si="9"/>
        <v>2363.44173</v>
      </c>
      <c r="Q38" s="43">
        <v>0</v>
      </c>
      <c r="R38" s="43">
        <v>1189.27641</v>
      </c>
      <c r="S38" s="43">
        <v>1174.16532</v>
      </c>
      <c r="T38" s="43">
        <v>0</v>
      </c>
      <c r="U38" s="43">
        <v>0</v>
      </c>
      <c r="V38" s="40">
        <f t="shared" si="10"/>
        <v>76262.67391000001</v>
      </c>
      <c r="W38" s="43">
        <v>0</v>
      </c>
      <c r="X38" s="43">
        <v>38297.99504</v>
      </c>
      <c r="Y38" s="43">
        <v>37964.67887</v>
      </c>
      <c r="Z38" s="43">
        <v>0</v>
      </c>
      <c r="AA38" s="43">
        <v>0</v>
      </c>
      <c r="AB38" s="40">
        <f t="shared" si="11"/>
        <v>82764.33226</v>
      </c>
      <c r="AC38" s="55">
        <f t="shared" si="12"/>
        <v>0</v>
      </c>
      <c r="AD38" s="55">
        <f t="shared" si="12"/>
        <v>41565.5489</v>
      </c>
      <c r="AE38" s="55">
        <f t="shared" si="12"/>
        <v>41198.78336</v>
      </c>
      <c r="AF38" s="55">
        <f>H38+N38+T38+Z38</f>
        <v>0</v>
      </c>
      <c r="AG38" s="55">
        <f t="shared" si="13"/>
        <v>0</v>
      </c>
      <c r="AH38" s="12"/>
      <c r="AI38" s="13"/>
    </row>
    <row r="39" spans="1:34" s="2" customFormat="1" ht="79.5" customHeight="1">
      <c r="A39" s="106" t="s">
        <v>57</v>
      </c>
      <c r="B39" s="113" t="s">
        <v>32</v>
      </c>
      <c r="C39" s="58" t="s">
        <v>54</v>
      </c>
      <c r="D39" s="40">
        <f t="shared" si="7"/>
        <v>2053.7847</v>
      </c>
      <c r="E39" s="39">
        <v>0</v>
      </c>
      <c r="F39" s="43">
        <v>0</v>
      </c>
      <c r="G39" s="43">
        <v>0</v>
      </c>
      <c r="H39" s="43">
        <v>866.24333</v>
      </c>
      <c r="I39" s="43">
        <v>1187.54137</v>
      </c>
      <c r="J39" s="40">
        <f t="shared" si="8"/>
        <v>2318.8933100000004</v>
      </c>
      <c r="K39" s="43">
        <v>0</v>
      </c>
      <c r="L39" s="43">
        <v>0</v>
      </c>
      <c r="M39" s="43">
        <v>0</v>
      </c>
      <c r="N39" s="43">
        <v>1068.84976</v>
      </c>
      <c r="O39" s="43">
        <v>1250.04355</v>
      </c>
      <c r="P39" s="40">
        <f t="shared" si="9"/>
        <v>3923.5896000000002</v>
      </c>
      <c r="Q39" s="43">
        <v>0</v>
      </c>
      <c r="R39" s="43">
        <v>0</v>
      </c>
      <c r="S39" s="43">
        <v>0</v>
      </c>
      <c r="T39" s="43">
        <v>3246.69102</v>
      </c>
      <c r="U39" s="43">
        <v>676.89858</v>
      </c>
      <c r="V39" s="40">
        <f t="shared" si="10"/>
        <v>35098.31967</v>
      </c>
      <c r="W39" s="43">
        <v>0</v>
      </c>
      <c r="X39" s="43">
        <v>0</v>
      </c>
      <c r="Y39" s="43">
        <v>0</v>
      </c>
      <c r="Z39" s="43">
        <v>13211.93217</v>
      </c>
      <c r="AA39" s="43">
        <v>21886.3875</v>
      </c>
      <c r="AB39" s="40">
        <f t="shared" si="11"/>
        <v>43394.58728</v>
      </c>
      <c r="AC39" s="55">
        <f t="shared" si="12"/>
        <v>0</v>
      </c>
      <c r="AD39" s="55">
        <f t="shared" si="12"/>
        <v>0</v>
      </c>
      <c r="AE39" s="55">
        <f t="shared" si="12"/>
        <v>0</v>
      </c>
      <c r="AF39" s="55">
        <f>H39+N39+T39+Z39</f>
        <v>18393.71628</v>
      </c>
      <c r="AG39" s="55">
        <f t="shared" si="13"/>
        <v>25000.871</v>
      </c>
      <c r="AH39" s="12"/>
    </row>
    <row r="40" spans="1:34" s="2" customFormat="1" ht="76.5" customHeight="1">
      <c r="A40" s="106"/>
      <c r="B40" s="113"/>
      <c r="C40" s="58" t="s">
        <v>56</v>
      </c>
      <c r="D40" s="40">
        <f t="shared" si="7"/>
        <v>0</v>
      </c>
      <c r="E40" s="39">
        <v>0</v>
      </c>
      <c r="F40" s="43">
        <v>0</v>
      </c>
      <c r="G40" s="43">
        <v>0</v>
      </c>
      <c r="H40" s="43">
        <v>0</v>
      </c>
      <c r="I40" s="43">
        <v>0</v>
      </c>
      <c r="J40" s="40">
        <f t="shared" si="8"/>
        <v>2101.4539999999997</v>
      </c>
      <c r="K40" s="43">
        <v>0</v>
      </c>
      <c r="L40" s="43">
        <v>1101.454</v>
      </c>
      <c r="M40" s="43">
        <v>1000</v>
      </c>
      <c r="N40" s="43">
        <v>0</v>
      </c>
      <c r="O40" s="43">
        <v>0</v>
      </c>
      <c r="P40" s="40">
        <f t="shared" si="9"/>
        <v>0</v>
      </c>
      <c r="Q40" s="43">
        <v>0</v>
      </c>
      <c r="R40" s="43">
        <v>0</v>
      </c>
      <c r="S40" s="43">
        <v>0</v>
      </c>
      <c r="T40" s="43">
        <v>0</v>
      </c>
      <c r="U40" s="43">
        <v>0</v>
      </c>
      <c r="V40" s="40">
        <f t="shared" si="10"/>
        <v>0</v>
      </c>
      <c r="W40" s="43">
        <v>0</v>
      </c>
      <c r="X40" s="43">
        <v>0</v>
      </c>
      <c r="Y40" s="43">
        <v>0</v>
      </c>
      <c r="Z40" s="43">
        <v>0</v>
      </c>
      <c r="AA40" s="43">
        <v>0</v>
      </c>
      <c r="AB40" s="40">
        <f t="shared" si="11"/>
        <v>2101.4539999999997</v>
      </c>
      <c r="AC40" s="55">
        <f t="shared" si="12"/>
        <v>0</v>
      </c>
      <c r="AD40" s="55">
        <f t="shared" si="12"/>
        <v>1101.454</v>
      </c>
      <c r="AE40" s="55">
        <f t="shared" si="12"/>
        <v>1000</v>
      </c>
      <c r="AF40" s="55">
        <v>0</v>
      </c>
      <c r="AG40" s="55">
        <f t="shared" si="13"/>
        <v>0</v>
      </c>
      <c r="AH40" s="12"/>
    </row>
    <row r="41" spans="1:34" ht="67.5" customHeight="1">
      <c r="A41" s="92" t="s">
        <v>53</v>
      </c>
      <c r="B41" s="102" t="s">
        <v>34</v>
      </c>
      <c r="C41" s="58" t="s">
        <v>56</v>
      </c>
      <c r="D41" s="40">
        <f t="shared" si="7"/>
        <v>700</v>
      </c>
      <c r="E41" s="39">
        <v>0</v>
      </c>
      <c r="F41" s="43">
        <v>0</v>
      </c>
      <c r="G41" s="43">
        <v>700</v>
      </c>
      <c r="H41" s="43">
        <v>0</v>
      </c>
      <c r="I41" s="43">
        <v>0</v>
      </c>
      <c r="J41" s="40">
        <f t="shared" si="8"/>
        <v>0</v>
      </c>
      <c r="K41" s="43">
        <v>0</v>
      </c>
      <c r="L41" s="43">
        <v>0</v>
      </c>
      <c r="M41" s="43">
        <v>0</v>
      </c>
      <c r="N41" s="43">
        <v>0</v>
      </c>
      <c r="O41" s="43">
        <v>0</v>
      </c>
      <c r="P41" s="40">
        <f t="shared" si="9"/>
        <v>0</v>
      </c>
      <c r="Q41" s="43">
        <v>0</v>
      </c>
      <c r="R41" s="43">
        <v>0</v>
      </c>
      <c r="S41" s="43">
        <v>0</v>
      </c>
      <c r="T41" s="43">
        <v>0</v>
      </c>
      <c r="U41" s="43">
        <v>0</v>
      </c>
      <c r="V41" s="40">
        <f t="shared" si="10"/>
        <v>0</v>
      </c>
      <c r="W41" s="43">
        <v>0</v>
      </c>
      <c r="X41" s="43">
        <v>0</v>
      </c>
      <c r="Y41" s="43">
        <v>0</v>
      </c>
      <c r="Z41" s="43">
        <v>0</v>
      </c>
      <c r="AA41" s="43">
        <v>0</v>
      </c>
      <c r="AB41" s="40">
        <f t="shared" si="11"/>
        <v>700</v>
      </c>
      <c r="AC41" s="55">
        <f t="shared" si="12"/>
        <v>0</v>
      </c>
      <c r="AD41" s="55">
        <f t="shared" si="12"/>
        <v>0</v>
      </c>
      <c r="AE41" s="55">
        <f t="shared" si="12"/>
        <v>700</v>
      </c>
      <c r="AF41" s="55">
        <f>H41+N41+T41+Z41</f>
        <v>0</v>
      </c>
      <c r="AG41" s="55">
        <f t="shared" si="13"/>
        <v>0</v>
      </c>
      <c r="AH41" s="12"/>
    </row>
    <row r="42" spans="1:34" ht="63.75" customHeight="1">
      <c r="A42" s="92"/>
      <c r="B42" s="103"/>
      <c r="C42" s="58" t="s">
        <v>54</v>
      </c>
      <c r="D42" s="40">
        <f t="shared" si="7"/>
        <v>384</v>
      </c>
      <c r="E42" s="46">
        <v>0</v>
      </c>
      <c r="F42" s="43">
        <v>0</v>
      </c>
      <c r="G42" s="43">
        <v>0</v>
      </c>
      <c r="H42" s="43">
        <v>384</v>
      </c>
      <c r="I42" s="43">
        <v>0</v>
      </c>
      <c r="J42" s="40">
        <f t="shared" si="8"/>
        <v>0</v>
      </c>
      <c r="K42" s="43">
        <v>0</v>
      </c>
      <c r="L42" s="43">
        <v>0</v>
      </c>
      <c r="M42" s="43">
        <v>0</v>
      </c>
      <c r="N42" s="43">
        <v>0</v>
      </c>
      <c r="O42" s="43">
        <v>0</v>
      </c>
      <c r="P42" s="40">
        <f t="shared" si="9"/>
        <v>0</v>
      </c>
      <c r="Q42" s="43">
        <v>0</v>
      </c>
      <c r="R42" s="43">
        <v>0</v>
      </c>
      <c r="S42" s="43">
        <v>0</v>
      </c>
      <c r="T42" s="43">
        <v>0</v>
      </c>
      <c r="U42" s="43">
        <v>0</v>
      </c>
      <c r="V42" s="40">
        <f t="shared" si="10"/>
        <v>0</v>
      </c>
      <c r="W42" s="43">
        <v>0</v>
      </c>
      <c r="X42" s="43">
        <v>0</v>
      </c>
      <c r="Y42" s="43">
        <v>0</v>
      </c>
      <c r="Z42" s="43">
        <v>0</v>
      </c>
      <c r="AA42" s="43">
        <v>0</v>
      </c>
      <c r="AB42" s="40">
        <f t="shared" si="11"/>
        <v>384</v>
      </c>
      <c r="AC42" s="43">
        <v>0</v>
      </c>
      <c r="AD42" s="43">
        <f aca="true" t="shared" si="14" ref="AD42:AE44">F42+L42+R42+X42</f>
        <v>0</v>
      </c>
      <c r="AE42" s="43">
        <f t="shared" si="14"/>
        <v>0</v>
      </c>
      <c r="AF42" s="43">
        <f>H42+N42+T42+Z42</f>
        <v>384</v>
      </c>
      <c r="AG42" s="43">
        <f t="shared" si="13"/>
        <v>0</v>
      </c>
      <c r="AH42" s="12"/>
    </row>
    <row r="43" spans="1:34" ht="59.25" customHeight="1">
      <c r="A43" s="32" t="s">
        <v>58</v>
      </c>
      <c r="B43" s="24" t="s">
        <v>59</v>
      </c>
      <c r="C43" s="57" t="s">
        <v>54</v>
      </c>
      <c r="D43" s="40">
        <f t="shared" si="7"/>
        <v>200</v>
      </c>
      <c r="E43" s="39">
        <v>0</v>
      </c>
      <c r="F43" s="43">
        <v>0</v>
      </c>
      <c r="G43" s="43">
        <v>100</v>
      </c>
      <c r="H43" s="43">
        <v>100</v>
      </c>
      <c r="I43" s="84">
        <v>0</v>
      </c>
      <c r="J43" s="40">
        <f t="shared" si="8"/>
        <v>0</v>
      </c>
      <c r="K43" s="43">
        <v>0</v>
      </c>
      <c r="L43" s="43">
        <v>0</v>
      </c>
      <c r="M43" s="43">
        <v>0</v>
      </c>
      <c r="N43" s="43">
        <v>0</v>
      </c>
      <c r="O43" s="43">
        <v>0</v>
      </c>
      <c r="P43" s="40">
        <f t="shared" si="9"/>
        <v>0</v>
      </c>
      <c r="Q43" s="43">
        <v>0</v>
      </c>
      <c r="R43" s="43">
        <v>0</v>
      </c>
      <c r="S43" s="43">
        <v>0</v>
      </c>
      <c r="T43" s="43">
        <v>0</v>
      </c>
      <c r="U43" s="43">
        <v>0</v>
      </c>
      <c r="V43" s="40">
        <f t="shared" si="10"/>
        <v>0</v>
      </c>
      <c r="W43" s="43">
        <v>0</v>
      </c>
      <c r="X43" s="43">
        <v>0</v>
      </c>
      <c r="Y43" s="43">
        <v>0</v>
      </c>
      <c r="Z43" s="43">
        <v>0</v>
      </c>
      <c r="AA43" s="43">
        <v>0</v>
      </c>
      <c r="AB43" s="40">
        <f t="shared" si="11"/>
        <v>200</v>
      </c>
      <c r="AC43" s="55">
        <f>E43+K43+Q43+W43</f>
        <v>0</v>
      </c>
      <c r="AD43" s="55">
        <f t="shared" si="14"/>
        <v>0</v>
      </c>
      <c r="AE43" s="55">
        <f t="shared" si="14"/>
        <v>100</v>
      </c>
      <c r="AF43" s="55">
        <f>H43+N43+T43+Z43</f>
        <v>100</v>
      </c>
      <c r="AG43" s="55">
        <f t="shared" si="13"/>
        <v>0</v>
      </c>
      <c r="AH43" s="12"/>
    </row>
    <row r="44" spans="1:34" ht="99.75" customHeight="1">
      <c r="A44" s="32" t="s">
        <v>71</v>
      </c>
      <c r="B44" s="24" t="s">
        <v>72</v>
      </c>
      <c r="C44" s="57" t="s">
        <v>54</v>
      </c>
      <c r="D44" s="40">
        <f t="shared" si="7"/>
        <v>453</v>
      </c>
      <c r="E44" s="39">
        <v>0</v>
      </c>
      <c r="F44" s="43">
        <v>0</v>
      </c>
      <c r="G44" s="43">
        <v>0</v>
      </c>
      <c r="H44" s="43">
        <v>0</v>
      </c>
      <c r="I44" s="39">
        <v>453</v>
      </c>
      <c r="J44" s="40">
        <f t="shared" si="8"/>
        <v>0</v>
      </c>
      <c r="K44" s="43">
        <v>0</v>
      </c>
      <c r="L44" s="43">
        <v>0</v>
      </c>
      <c r="M44" s="43">
        <v>0</v>
      </c>
      <c r="N44" s="43">
        <v>0</v>
      </c>
      <c r="O44" s="43">
        <v>0</v>
      </c>
      <c r="P44" s="40">
        <f t="shared" si="9"/>
        <v>0</v>
      </c>
      <c r="Q44" s="43">
        <v>0</v>
      </c>
      <c r="R44" s="43">
        <v>0</v>
      </c>
      <c r="S44" s="43">
        <v>0</v>
      </c>
      <c r="T44" s="43">
        <v>0</v>
      </c>
      <c r="U44" s="43">
        <v>0</v>
      </c>
      <c r="V44" s="40">
        <f t="shared" si="10"/>
        <v>0</v>
      </c>
      <c r="W44" s="43">
        <v>0</v>
      </c>
      <c r="X44" s="43">
        <v>0</v>
      </c>
      <c r="Y44" s="43">
        <v>0</v>
      </c>
      <c r="Z44" s="43">
        <v>0</v>
      </c>
      <c r="AA44" s="43">
        <v>0</v>
      </c>
      <c r="AB44" s="40">
        <f t="shared" si="11"/>
        <v>453</v>
      </c>
      <c r="AC44" s="43">
        <f>E44+K44+Q44+W44</f>
        <v>0</v>
      </c>
      <c r="AD44" s="43">
        <f t="shared" si="14"/>
        <v>0</v>
      </c>
      <c r="AE44" s="43">
        <f t="shared" si="14"/>
        <v>0</v>
      </c>
      <c r="AF44" s="43">
        <f>H44+N44+T44+Z44</f>
        <v>0</v>
      </c>
      <c r="AG44" s="43">
        <f t="shared" si="13"/>
        <v>453</v>
      </c>
      <c r="AH44" s="12"/>
    </row>
    <row r="45" spans="1:34" s="67" customFormat="1" ht="94.5" customHeight="1">
      <c r="A45" s="108" t="s">
        <v>24</v>
      </c>
      <c r="B45" s="108"/>
      <c r="C45" s="108"/>
      <c r="D45" s="64">
        <f>SUM(E45:I45)</f>
        <v>21391.22614</v>
      </c>
      <c r="E45" s="64">
        <f>E29+E30+E31+E32+E33+E34+E35+E36+E41+E43+E44</f>
        <v>0</v>
      </c>
      <c r="F45" s="65">
        <f>F29+F30+F31+F32+F33+F34+F35+F36+F41+F43+F44</f>
        <v>4937.675429999999</v>
      </c>
      <c r="G45" s="65">
        <f>G29+G30+G31+G32+G33+G34+G35+G36+G41+G43+G44</f>
        <v>5702.48736</v>
      </c>
      <c r="H45" s="65">
        <f>H29+H30+H31+H32+H33++H36+H41+H42+H43+H44</f>
        <v>6232.5345099999995</v>
      </c>
      <c r="I45" s="85">
        <f>I29+I30+I31+I32+I33+I34+I35+I36+I41+I43+I44</f>
        <v>4518.52884</v>
      </c>
      <c r="J45" s="65">
        <f>J29+J30+J31+J32+J33+J34+J35+J36+J41+J43</f>
        <v>4420.34731</v>
      </c>
      <c r="K45" s="65">
        <f>K29+K30+K31+K32+K33+K34+K35+K36+K41+K43+K44</f>
        <v>0</v>
      </c>
      <c r="L45" s="65">
        <f>L29+L30+L31+L32+L33+L34+L35+L36+L41+L43+L44</f>
        <v>1101.454</v>
      </c>
      <c r="M45" s="65">
        <f>M29+M30+M31+M32+M33+M34+M35+M36+M41+M43+M44</f>
        <v>1000</v>
      </c>
      <c r="N45" s="65">
        <f>N29+N30+N31+N32+N33+N34+N35+N36+N41+N43+N44</f>
        <v>1068.84976</v>
      </c>
      <c r="O45" s="65">
        <f>O29+O30+O31+O32+O33+O34+O35+O36+O41+O43+O44</f>
        <v>1250.04355</v>
      </c>
      <c r="P45" s="65">
        <f>SUM(Q45:U45)</f>
        <v>25018.32174</v>
      </c>
      <c r="Q45" s="65">
        <f>Q29+Q30+Q31+Q32+Q33+Q34+Q35+Q36+Q41+Q43+Q44</f>
        <v>0</v>
      </c>
      <c r="R45" s="65">
        <f>R29+R30+R31+R32+R33+R34+R35+R36+R41+R43+R44</f>
        <v>2638.12316</v>
      </c>
      <c r="S45" s="65">
        <f>S29+S30+S31+S32+S33+S34+S35+S36+S41+S43+S44</f>
        <v>2443.85638</v>
      </c>
      <c r="T45" s="65">
        <f>T29+T30+T31+T32+T33+T34+T35+T36+T41+T43+T44</f>
        <v>17789.73141</v>
      </c>
      <c r="U45" s="65">
        <f>U29+U30+U31+U32+U33+U34+U35+U36+U41+U43+U44</f>
        <v>2146.6107899999997</v>
      </c>
      <c r="V45" s="65">
        <f>SUM(W45:AA45)</f>
        <v>305772.67848</v>
      </c>
      <c r="W45" s="65">
        <f>W29+W30+W31+W32+W33+W34+W35+W36+W41+W43+W44</f>
        <v>0</v>
      </c>
      <c r="X45" s="65">
        <f>X29+X30+X31+X32+X33+X34+X35+X36+X41+X43+X44</f>
        <v>84954.87412000001</v>
      </c>
      <c r="Y45" s="65">
        <f>Y29+Y30+Y31+Y32+Y33+Y34+Y35+Y36+Y41+Y43+Y44</f>
        <v>79018.02344</v>
      </c>
      <c r="Z45" s="65">
        <f>Z29+Z30+Z31+Z32+Z33+Z34+Z35+Z36+Z41+Z43+Z44</f>
        <v>72392.69871</v>
      </c>
      <c r="AA45" s="65">
        <f>AA29+AA30+AA31+AA32+AA33+AA34+AA35+AA36+AA41+AA43+AA44</f>
        <v>69407.08221000001</v>
      </c>
      <c r="AB45" s="65">
        <f>SUM(AC45:AG45)</f>
        <v>356602.57367</v>
      </c>
      <c r="AC45" s="65">
        <f>AC29+AC30+AC31+AC32+AC33+AC34+AC35+AC36+AC41+AC43+AC44</f>
        <v>0</v>
      </c>
      <c r="AD45" s="65">
        <f>AD29+AD30+AD31+AD32+AD33+AD34+AD35+AD36+AD41+AD43+AD44</f>
        <v>93632.12671000001</v>
      </c>
      <c r="AE45" s="65">
        <f>AE29+AE30+AE31+AE32+AE33+AE34+AE35+AE36+AE41+AE43+AE44</f>
        <v>88164.36718</v>
      </c>
      <c r="AF45" s="65">
        <f>AF29+AF30+AF36+AF42+AF41+AF43+AF44</f>
        <v>97483.81439</v>
      </c>
      <c r="AG45" s="65">
        <f>AG29+AG30+AG31+AG32+AG33+AG34+AG35+AG36+AG41+AG43+AG44</f>
        <v>77322.26539</v>
      </c>
      <c r="AH45" s="66"/>
    </row>
    <row r="46" spans="1:34" s="67" customFormat="1" ht="17.25" customHeight="1">
      <c r="A46" s="109" t="s">
        <v>60</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66"/>
    </row>
    <row r="47" spans="1:34" s="2" customFormat="1" ht="69" customHeight="1">
      <c r="A47" s="69" t="s">
        <v>61</v>
      </c>
      <c r="B47" s="70" t="s">
        <v>62</v>
      </c>
      <c r="C47" s="71" t="s">
        <v>56</v>
      </c>
      <c r="D47" s="72">
        <f aca="true" t="shared" si="15" ref="D47:D52">SUM(E47:I47)</f>
        <v>289.56809</v>
      </c>
      <c r="E47" s="73">
        <v>0</v>
      </c>
      <c r="F47" s="73">
        <v>0</v>
      </c>
      <c r="G47" s="73">
        <v>0</v>
      </c>
      <c r="H47" s="73">
        <v>289.56809</v>
      </c>
      <c r="I47" s="73">
        <v>0</v>
      </c>
      <c r="J47" s="72">
        <f aca="true" t="shared" si="16" ref="J47:J52">SUM(K47:O47)</f>
        <v>0</v>
      </c>
      <c r="K47" s="73">
        <v>0</v>
      </c>
      <c r="L47" s="73">
        <v>0</v>
      </c>
      <c r="M47" s="73">
        <v>0</v>
      </c>
      <c r="N47" s="73">
        <v>0</v>
      </c>
      <c r="O47" s="73">
        <v>0</v>
      </c>
      <c r="P47" s="72">
        <f aca="true" t="shared" si="17" ref="P47:P52">SUM(Q47:U47)</f>
        <v>4353.4149</v>
      </c>
      <c r="Q47" s="73">
        <v>0</v>
      </c>
      <c r="R47" s="73">
        <v>0</v>
      </c>
      <c r="S47" s="73">
        <v>0</v>
      </c>
      <c r="T47" s="73">
        <v>4353.4149</v>
      </c>
      <c r="U47" s="73">
        <v>0</v>
      </c>
      <c r="V47" s="72">
        <f aca="true" t="shared" si="18" ref="V47:V52">SUM(W47:AA47)</f>
        <v>0</v>
      </c>
      <c r="W47" s="73">
        <v>0</v>
      </c>
      <c r="X47" s="73">
        <v>0</v>
      </c>
      <c r="Y47" s="73">
        <v>0</v>
      </c>
      <c r="Z47" s="73">
        <v>0</v>
      </c>
      <c r="AA47" s="73">
        <v>0</v>
      </c>
      <c r="AB47" s="72">
        <f aca="true" t="shared" si="19" ref="AB47:AB52">SUM(AC47:AG47)</f>
        <v>4642.9829899999995</v>
      </c>
      <c r="AC47" s="73">
        <f>E47+K47+Q47+W47</f>
        <v>0</v>
      </c>
      <c r="AD47" s="73">
        <f>F47+L47+R47+X47</f>
        <v>0</v>
      </c>
      <c r="AE47" s="73">
        <f>G47+M47+S47+Y47</f>
        <v>0</v>
      </c>
      <c r="AF47" s="73">
        <f>H47+N47+T47+Z47</f>
        <v>4642.9829899999995</v>
      </c>
      <c r="AG47" s="76">
        <f>I47+O47+U47+AA47</f>
        <v>0</v>
      </c>
      <c r="AH47" s="16"/>
    </row>
    <row r="48" spans="1:34" s="2" customFormat="1" ht="114.75" customHeight="1" hidden="1">
      <c r="A48" s="69" t="s">
        <v>63</v>
      </c>
      <c r="B48" s="70" t="s">
        <v>64</v>
      </c>
      <c r="C48" s="71" t="s">
        <v>54</v>
      </c>
      <c r="D48" s="72">
        <f t="shared" si="15"/>
        <v>0</v>
      </c>
      <c r="E48" s="73">
        <v>0</v>
      </c>
      <c r="F48" s="73">
        <v>0</v>
      </c>
      <c r="G48" s="73">
        <v>0</v>
      </c>
      <c r="H48" s="73"/>
      <c r="I48" s="73">
        <v>0</v>
      </c>
      <c r="J48" s="72">
        <f t="shared" si="16"/>
        <v>0</v>
      </c>
      <c r="K48" s="73">
        <v>0</v>
      </c>
      <c r="L48" s="73">
        <v>0</v>
      </c>
      <c r="M48" s="73">
        <v>0</v>
      </c>
      <c r="N48" s="73">
        <v>0</v>
      </c>
      <c r="O48" s="73">
        <v>0</v>
      </c>
      <c r="P48" s="72">
        <f t="shared" si="17"/>
        <v>0</v>
      </c>
      <c r="Q48" s="73">
        <v>0</v>
      </c>
      <c r="R48" s="73">
        <v>0</v>
      </c>
      <c r="S48" s="73">
        <v>0</v>
      </c>
      <c r="T48" s="73"/>
      <c r="U48" s="73">
        <v>0</v>
      </c>
      <c r="V48" s="72">
        <f t="shared" si="18"/>
        <v>0</v>
      </c>
      <c r="W48" s="73">
        <v>0</v>
      </c>
      <c r="X48" s="73">
        <v>0</v>
      </c>
      <c r="Y48" s="73">
        <v>0</v>
      </c>
      <c r="Z48" s="73">
        <v>0</v>
      </c>
      <c r="AA48" s="73">
        <v>0</v>
      </c>
      <c r="AB48" s="72">
        <f t="shared" si="19"/>
        <v>0</v>
      </c>
      <c r="AC48" s="73">
        <f aca="true" t="shared" si="20" ref="AC48:AE50">E48+K48+Q48+W48</f>
        <v>0</v>
      </c>
      <c r="AD48" s="73">
        <f t="shared" si="20"/>
        <v>0</v>
      </c>
      <c r="AE48" s="73">
        <f t="shared" si="20"/>
        <v>0</v>
      </c>
      <c r="AF48" s="73">
        <f>Z48+N48+H48+T48</f>
        <v>0</v>
      </c>
      <c r="AG48" s="76">
        <f>I48+O48+U48+AA48</f>
        <v>0</v>
      </c>
      <c r="AH48" s="16"/>
    </row>
    <row r="49" spans="1:34" s="2" customFormat="1" ht="114.75" customHeight="1" hidden="1">
      <c r="A49" s="69" t="s">
        <v>65</v>
      </c>
      <c r="B49" s="74" t="s">
        <v>32</v>
      </c>
      <c r="C49" s="71" t="s">
        <v>54</v>
      </c>
      <c r="D49" s="72">
        <f t="shared" si="15"/>
        <v>0</v>
      </c>
      <c r="E49" s="73">
        <v>0</v>
      </c>
      <c r="F49" s="73">
        <v>0</v>
      </c>
      <c r="G49" s="73">
        <v>0</v>
      </c>
      <c r="H49" s="73"/>
      <c r="I49" s="73">
        <v>0</v>
      </c>
      <c r="J49" s="72">
        <f t="shared" si="16"/>
        <v>0</v>
      </c>
      <c r="K49" s="73">
        <v>0</v>
      </c>
      <c r="L49" s="73">
        <v>0</v>
      </c>
      <c r="M49" s="73">
        <v>0</v>
      </c>
      <c r="N49" s="73">
        <v>0</v>
      </c>
      <c r="O49" s="73">
        <v>0</v>
      </c>
      <c r="P49" s="72">
        <f t="shared" si="17"/>
        <v>0</v>
      </c>
      <c r="Q49" s="73">
        <v>0</v>
      </c>
      <c r="R49" s="73">
        <v>0</v>
      </c>
      <c r="S49" s="73">
        <v>0</v>
      </c>
      <c r="T49" s="73"/>
      <c r="U49" s="73">
        <v>0</v>
      </c>
      <c r="V49" s="72">
        <f t="shared" si="18"/>
        <v>0</v>
      </c>
      <c r="W49" s="73">
        <v>0</v>
      </c>
      <c r="X49" s="73">
        <v>0</v>
      </c>
      <c r="Y49" s="73">
        <v>0</v>
      </c>
      <c r="Z49" s="73">
        <v>0</v>
      </c>
      <c r="AA49" s="73">
        <v>0</v>
      </c>
      <c r="AB49" s="72">
        <f t="shared" si="19"/>
        <v>0</v>
      </c>
      <c r="AC49" s="73">
        <f t="shared" si="20"/>
        <v>0</v>
      </c>
      <c r="AD49" s="73">
        <f t="shared" si="20"/>
        <v>0</v>
      </c>
      <c r="AE49" s="73">
        <f t="shared" si="20"/>
        <v>0</v>
      </c>
      <c r="AF49" s="73">
        <f>Z49+N49+H49+T49</f>
        <v>0</v>
      </c>
      <c r="AG49" s="76">
        <f>I49+O49+U49+AA49</f>
        <v>0</v>
      </c>
      <c r="AH49" s="16"/>
    </row>
    <row r="50" spans="1:34" s="2" customFormat="1" ht="203.25" customHeight="1">
      <c r="A50" s="69" t="s">
        <v>63</v>
      </c>
      <c r="B50" s="70" t="s">
        <v>66</v>
      </c>
      <c r="C50" s="75" t="s">
        <v>67</v>
      </c>
      <c r="D50" s="72">
        <f t="shared" si="15"/>
        <v>135.48</v>
      </c>
      <c r="E50" s="73">
        <v>0</v>
      </c>
      <c r="F50" s="73">
        <v>0</v>
      </c>
      <c r="G50" s="73">
        <v>0</v>
      </c>
      <c r="H50" s="73">
        <v>87</v>
      </c>
      <c r="I50" s="73">
        <v>48.48</v>
      </c>
      <c r="J50" s="72">
        <f t="shared" si="16"/>
        <v>0</v>
      </c>
      <c r="K50" s="73">
        <v>0</v>
      </c>
      <c r="L50" s="73">
        <v>0</v>
      </c>
      <c r="M50" s="73">
        <v>0</v>
      </c>
      <c r="N50" s="73">
        <v>0</v>
      </c>
      <c r="O50" s="73">
        <v>0</v>
      </c>
      <c r="P50" s="72">
        <f t="shared" si="17"/>
        <v>0</v>
      </c>
      <c r="Q50" s="73">
        <v>0</v>
      </c>
      <c r="R50" s="73">
        <v>0</v>
      </c>
      <c r="S50" s="73">
        <v>0</v>
      </c>
      <c r="T50" s="73">
        <v>0</v>
      </c>
      <c r="U50" s="73">
        <v>0</v>
      </c>
      <c r="V50" s="72">
        <f t="shared" si="18"/>
        <v>0</v>
      </c>
      <c r="W50" s="73">
        <v>0</v>
      </c>
      <c r="X50" s="73">
        <v>0</v>
      </c>
      <c r="Y50" s="73">
        <v>0</v>
      </c>
      <c r="Z50" s="73">
        <v>0</v>
      </c>
      <c r="AA50" s="73">
        <v>0</v>
      </c>
      <c r="AB50" s="72">
        <f t="shared" si="19"/>
        <v>135.48</v>
      </c>
      <c r="AC50" s="73">
        <f t="shared" si="20"/>
        <v>0</v>
      </c>
      <c r="AD50" s="73">
        <f t="shared" si="20"/>
        <v>0</v>
      </c>
      <c r="AE50" s="73">
        <f t="shared" si="20"/>
        <v>0</v>
      </c>
      <c r="AF50" s="73">
        <f>H50+N50+T50+Z50</f>
        <v>87</v>
      </c>
      <c r="AG50" s="76">
        <f>I50+O50+U50+AA50</f>
        <v>48.48</v>
      </c>
      <c r="AH50" s="16"/>
    </row>
    <row r="51" spans="1:34" ht="78.75" customHeight="1">
      <c r="A51" s="105" t="s">
        <v>24</v>
      </c>
      <c r="B51" s="105"/>
      <c r="C51" s="105"/>
      <c r="D51" s="72">
        <f t="shared" si="15"/>
        <v>425.04809</v>
      </c>
      <c r="E51" s="72">
        <f>SUM(E47:E50)</f>
        <v>0</v>
      </c>
      <c r="F51" s="72">
        <f>SUM(F47:F50)</f>
        <v>0</v>
      </c>
      <c r="G51" s="72">
        <f>SUM(G47:G50)</f>
        <v>0</v>
      </c>
      <c r="H51" s="72">
        <f>H47+H50</f>
        <v>376.56809</v>
      </c>
      <c r="I51" s="72">
        <f>SUM(I47:I50)</f>
        <v>48.48</v>
      </c>
      <c r="J51" s="72">
        <f t="shared" si="16"/>
        <v>0</v>
      </c>
      <c r="K51" s="72">
        <f>SUM(K47:K50)</f>
        <v>0</v>
      </c>
      <c r="L51" s="72">
        <f>SUM(L47:L50)</f>
        <v>0</v>
      </c>
      <c r="M51" s="72">
        <f>SUM(M47:M50)</f>
        <v>0</v>
      </c>
      <c r="N51" s="72">
        <f>SUM(N47:N50)</f>
        <v>0</v>
      </c>
      <c r="O51" s="72">
        <f>SUM(O47:O50)</f>
        <v>0</v>
      </c>
      <c r="P51" s="72">
        <f t="shared" si="17"/>
        <v>4353.4149</v>
      </c>
      <c r="Q51" s="72">
        <f>SUM(Q47:Q50)</f>
        <v>0</v>
      </c>
      <c r="R51" s="72">
        <f>SUM(R47:R50)</f>
        <v>0</v>
      </c>
      <c r="S51" s="72">
        <f>SUM(S47:S50)</f>
        <v>0</v>
      </c>
      <c r="T51" s="72">
        <f>SUM(T47:T50)</f>
        <v>4353.4149</v>
      </c>
      <c r="U51" s="72">
        <f>SUM(U47:U50)</f>
        <v>0</v>
      </c>
      <c r="V51" s="72">
        <f t="shared" si="18"/>
        <v>0</v>
      </c>
      <c r="W51" s="72">
        <f>SUM(W47:W50)</f>
        <v>0</v>
      </c>
      <c r="X51" s="72">
        <f>SUM(X47:X50)</f>
        <v>0</v>
      </c>
      <c r="Y51" s="72">
        <f>SUM(Y47:Y50)</f>
        <v>0</v>
      </c>
      <c r="Z51" s="72">
        <f>SUM(Z47:Z50)</f>
        <v>0</v>
      </c>
      <c r="AA51" s="72">
        <f>SUM(AA47:AA50)</f>
        <v>0</v>
      </c>
      <c r="AB51" s="72">
        <f t="shared" si="19"/>
        <v>4778.462989999999</v>
      </c>
      <c r="AC51" s="72">
        <f>SUM(AC47:AC50)</f>
        <v>0</v>
      </c>
      <c r="AD51" s="72">
        <f>SUM(AD47:AD50)</f>
        <v>0</v>
      </c>
      <c r="AE51" s="72">
        <f>SUM(AE47:AE50)</f>
        <v>0</v>
      </c>
      <c r="AF51" s="72">
        <f>SUM(AF47:AF50)</f>
        <v>4729.9829899999995</v>
      </c>
      <c r="AG51" s="77">
        <f>SUM(AG47:AG50)</f>
        <v>48.48</v>
      </c>
      <c r="AH51" s="16"/>
    </row>
    <row r="52" spans="1:34" ht="99" customHeight="1">
      <c r="A52" s="107" t="s">
        <v>68</v>
      </c>
      <c r="B52" s="107"/>
      <c r="C52" s="107"/>
      <c r="D52" s="79">
        <f t="shared" si="15"/>
        <v>23196.44173022428</v>
      </c>
      <c r="E52" s="79">
        <f>E15+E21+E27+E45+E51</f>
        <v>379.43007067428164</v>
      </c>
      <c r="F52" s="79">
        <f>F15+F21+F27+F45+F51</f>
        <v>5049.033589549999</v>
      </c>
      <c r="G52" s="79">
        <f>G15+G21+G27+G45+G51</f>
        <v>5702.48736</v>
      </c>
      <c r="H52" s="79">
        <f>H15+H21+H27+H45+H51</f>
        <v>7498.48187</v>
      </c>
      <c r="I52" s="86">
        <f>I15+I21+I27+I45+I51</f>
        <v>4567.0088399999995</v>
      </c>
      <c r="J52" s="80">
        <f t="shared" si="16"/>
        <v>5182.73304</v>
      </c>
      <c r="K52" s="80">
        <f>K15+K21+K27+K45+K51</f>
        <v>762.38573</v>
      </c>
      <c r="L52" s="80">
        <f>L15+L21+L27+L45+L51</f>
        <v>1101.454</v>
      </c>
      <c r="M52" s="80">
        <f>M15+M21+M27+M45+M51</f>
        <v>1000</v>
      </c>
      <c r="N52" s="80">
        <f>N15+N21+N27+N45+N51</f>
        <v>1068.84976</v>
      </c>
      <c r="O52" s="81">
        <f>O15+O21+O27+O45+O51</f>
        <v>1250.04355</v>
      </c>
      <c r="P52" s="81">
        <f t="shared" si="17"/>
        <v>59380.96233594829</v>
      </c>
      <c r="Q52" s="81">
        <f>Q15+Q21+Q27+Q45+Q51</f>
        <v>12409.387675948288</v>
      </c>
      <c r="R52" s="81">
        <f>R15+R21+R27+R45+R51</f>
        <v>3909.75496</v>
      </c>
      <c r="S52" s="81">
        <f>S15+S21+S27+S45+S51</f>
        <v>2443.85638</v>
      </c>
      <c r="T52" s="81">
        <f>T15+T21+T27+T45+T51</f>
        <v>38471.352530000004</v>
      </c>
      <c r="U52" s="81">
        <f>U15+U21+U27+U45+U51</f>
        <v>2146.6107899999997</v>
      </c>
      <c r="V52" s="81">
        <f t="shared" si="18"/>
        <v>358268.0445833774</v>
      </c>
      <c r="W52" s="81">
        <f>W15+W21+W27+W45+W51</f>
        <v>52495.366103377375</v>
      </c>
      <c r="X52" s="81">
        <f>X15+X21+X27+X45+X51</f>
        <v>84954.87412000001</v>
      </c>
      <c r="Y52" s="81">
        <f>Y15+Y21+Y27+Y45+Y51</f>
        <v>79018.02344</v>
      </c>
      <c r="Z52" s="81">
        <f>Z15+Z21+Z27+Z45+Z51</f>
        <v>72392.69871</v>
      </c>
      <c r="AA52" s="81">
        <f>AA15+AA21+AA27+AA45+AA51</f>
        <v>69407.08221000001</v>
      </c>
      <c r="AB52" s="81">
        <f t="shared" si="19"/>
        <v>446028.18168955</v>
      </c>
      <c r="AC52" s="80">
        <f>AC15+AC21+AC27+AC45+AC51</f>
        <v>66046.56957999994</v>
      </c>
      <c r="AD52" s="80">
        <f>AD15+AD21+AD27+AD45+AD51</f>
        <v>95015.11666955001</v>
      </c>
      <c r="AE52" s="80">
        <f>AE15+AE21+AE27+AE45+AE51</f>
        <v>88164.36718</v>
      </c>
      <c r="AF52" s="80">
        <f>AF15+AF21+AF27+AF45+AF51</f>
        <v>119431.38287</v>
      </c>
      <c r="AG52" s="78">
        <f>AG15+AG21+AG27+AG45+AG51</f>
        <v>77370.74539</v>
      </c>
      <c r="AH52" s="28"/>
    </row>
    <row r="53" spans="1:35" ht="17.25" customHeight="1">
      <c r="A53" s="100" t="s">
        <v>75</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I53" s="22"/>
    </row>
    <row r="54" spans="1:35" ht="15">
      <c r="A54" s="61"/>
      <c r="B54" s="41"/>
      <c r="C54" s="42"/>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I54" s="22"/>
    </row>
    <row r="55" spans="1:35" ht="15">
      <c r="A55" s="62"/>
      <c r="AI55" s="22"/>
    </row>
    <row r="56" ht="15">
      <c r="AI56" s="22"/>
    </row>
    <row r="57" ht="15">
      <c r="AI57" s="22"/>
    </row>
    <row r="58" ht="18.75">
      <c r="B58" s="29"/>
    </row>
    <row r="59" ht="15">
      <c r="B59" s="22"/>
    </row>
  </sheetData>
  <sheetProtection selectLockedCells="1" selectUnlockedCells="1"/>
  <mergeCells count="41">
    <mergeCell ref="A3:A6"/>
    <mergeCell ref="A39:A40"/>
    <mergeCell ref="A52:C52"/>
    <mergeCell ref="Q5:U5"/>
    <mergeCell ref="A45:C45"/>
    <mergeCell ref="A46:AG46"/>
    <mergeCell ref="A22:AG22"/>
    <mergeCell ref="A16:AG16"/>
    <mergeCell ref="B39:B40"/>
    <mergeCell ref="B25:B26"/>
    <mergeCell ref="AC5:AG5"/>
    <mergeCell ref="E5:I5"/>
    <mergeCell ref="A53:AG53"/>
    <mergeCell ref="A37:A38"/>
    <mergeCell ref="B37:B38"/>
    <mergeCell ref="A28:AG28"/>
    <mergeCell ref="A27:C27"/>
    <mergeCell ref="K5:O5"/>
    <mergeCell ref="A41:A42"/>
    <mergeCell ref="B41:B42"/>
    <mergeCell ref="A51:C51"/>
    <mergeCell ref="V4:AA4"/>
    <mergeCell ref="D4:I4"/>
    <mergeCell ref="A2:AG2"/>
    <mergeCell ref="A21:C21"/>
    <mergeCell ref="B3:B6"/>
    <mergeCell ref="C3:C6"/>
    <mergeCell ref="D3:AA3"/>
    <mergeCell ref="D5:D6"/>
    <mergeCell ref="AB5:AB6"/>
    <mergeCell ref="A8:AG8"/>
    <mergeCell ref="J5:J6"/>
    <mergeCell ref="P4:U4"/>
    <mergeCell ref="W1:AG1"/>
    <mergeCell ref="A1:V1"/>
    <mergeCell ref="A25:A26"/>
    <mergeCell ref="J4:O4"/>
    <mergeCell ref="P5:P6"/>
    <mergeCell ref="W5:AA5"/>
    <mergeCell ref="A15:C15"/>
    <mergeCell ref="AB3:AG4"/>
  </mergeCells>
  <printOptions gridLines="1"/>
  <pageMargins left="0.2755905511811024" right="0.1968503937007874" top="0.1968503937007874" bottom="0" header="0.5118110236220472" footer="0"/>
  <pageSetup fitToHeight="0" fitToWidth="1" horizontalDpi="300" verticalDpi="300" orientation="landscape" paperSize="9" scale="81" r:id="rId1"/>
  <rowBreaks count="1" manualBreakCount="1">
    <brk id="15" max="255" man="1"/>
  </rowBreaks>
</worksheet>
</file>

<file path=xl/worksheets/sheet2.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11.421875" defaultRowHeight="15"/>
  <cols>
    <col min="1" max="6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Инженер_5</cp:lastModifiedBy>
  <cp:lastPrinted>2023-01-19T09:26:31Z</cp:lastPrinted>
  <dcterms:created xsi:type="dcterms:W3CDTF">2021-09-21T07:45:43Z</dcterms:created>
  <dcterms:modified xsi:type="dcterms:W3CDTF">2023-01-19T10:16:59Z</dcterms:modified>
  <cp:category/>
  <cp:version/>
  <cp:contentType/>
  <cp:contentStatus/>
</cp:coreProperties>
</file>