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Лист2" sheetId="1" r:id="rId1"/>
    <sheet name="Лист3" sheetId="2" r:id="rId2"/>
  </sheets>
  <definedNames>
    <definedName name="_xlnm.Print_Titles" localSheetId="0">'Лист2'!$15:$19</definedName>
  </definedNames>
  <calcPr fullCalcOnLoad="1"/>
</workbook>
</file>

<file path=xl/sharedStrings.xml><?xml version="1.0" encoding="utf-8"?>
<sst xmlns="http://schemas.openxmlformats.org/spreadsheetml/2006/main" count="174" uniqueCount="133">
  <si>
    <t>№ п/п</t>
  </si>
  <si>
    <t>Наименование мероприятий</t>
  </si>
  <si>
    <t>Ответственный исполнитель</t>
  </si>
  <si>
    <t>по годам (тыс. руб.)</t>
  </si>
  <si>
    <t>Итого:</t>
  </si>
  <si>
    <t>1.1.</t>
  </si>
  <si>
    <t>1.2.</t>
  </si>
  <si>
    <t>1.3.</t>
  </si>
  <si>
    <t>2.1.</t>
  </si>
  <si>
    <t>2.2.</t>
  </si>
  <si>
    <t>3.1.</t>
  </si>
  <si>
    <t>МКУ «УГЗ» (по согласованию)</t>
  </si>
  <si>
    <t>Создание и оснащение учебно-консультационных пунктов в  городе</t>
  </si>
  <si>
    <t>1.</t>
  </si>
  <si>
    <t>Грамота, благодарственные письма (формат А4)</t>
  </si>
  <si>
    <t>шт.</t>
  </si>
  <si>
    <t>2.</t>
  </si>
  <si>
    <t>Призы (Кубок)</t>
  </si>
  <si>
    <t>3.</t>
  </si>
  <si>
    <t xml:space="preserve">Изготовление плакатов </t>
  </si>
  <si>
    <t>4.</t>
  </si>
  <si>
    <t>Изготовление настенных календарей</t>
  </si>
  <si>
    <t>5.</t>
  </si>
  <si>
    <t>Изготовление брошур-памяток</t>
  </si>
  <si>
    <t>6.</t>
  </si>
  <si>
    <t>Изготовление и установка баннера (3х6 м.)</t>
  </si>
  <si>
    <t>7.</t>
  </si>
  <si>
    <t>Аренда щита для размещения баннера</t>
  </si>
  <si>
    <t>8.</t>
  </si>
  <si>
    <t>Футболки с логотипом для волонтеров</t>
  </si>
  <si>
    <t xml:space="preserve">1 – антинаркотическая тематика, 1 – антитеррористическая тематика </t>
  </si>
  <si>
    <t>4.4.</t>
  </si>
  <si>
    <t>4.2.</t>
  </si>
  <si>
    <t>4.1.</t>
  </si>
  <si>
    <t>Инженерно-технические средства охраны</t>
  </si>
  <si>
    <t>Ед. изм.</t>
  </si>
  <si>
    <t>Кол-во</t>
  </si>
  <si>
    <t>Стоимость (проект, приобрет., установка)</t>
  </si>
  <si>
    <t>тыс.руб</t>
  </si>
  <si>
    <t>Сумма</t>
  </si>
  <si>
    <t>тыс. руб.</t>
  </si>
  <si>
    <t xml:space="preserve">Примечание </t>
  </si>
  <si>
    <t>Портативное заграждение проезда автотранспорта</t>
  </si>
  <si>
    <t>gkshield-security.ru/catalog/item/лиана-12000-copy</t>
  </si>
  <si>
    <t>Мобильное ограждение во время проведения публичных и массовых мероприятий</t>
  </si>
  <si>
    <t>ograd.org/catalog/barernye/mobilnye_1/;</t>
  </si>
  <si>
    <t>http://www.ekodorsnab.ru/magazin/product/mobilnoe-fan-ogragdenie-tolpa-2500/</t>
  </si>
  <si>
    <t>Предоставление субсидий из бюджета города на финансовое обеспечение выполнения муниципального задания, на оказание муниципальных услуг МАУК ЦКиД «Восход»</t>
  </si>
  <si>
    <t>Источник финансового обеспечения, тыс.руб.</t>
  </si>
  <si>
    <t xml:space="preserve">Бюджетные ассигнования бюджета города </t>
  </si>
  <si>
    <t>Финансовое обеспечение всего:</t>
  </si>
  <si>
    <t>ИТОГО:</t>
  </si>
  <si>
    <t>Предоставление субсидий из бюджета города  на финансовое обеспечение выполнения муниципального задания, на оказание муниципальных услуг МБУК «ДДТ им. А.Н.Островского»</t>
  </si>
  <si>
    <t>ЦКиД «Восход»*</t>
  </si>
  <si>
    <t>ДДТ*</t>
  </si>
  <si>
    <t>1.3.2</t>
  </si>
  <si>
    <t>1.3.3</t>
  </si>
  <si>
    <t>Предоставление субсидий на иные цели  (укрепление материально-технической базы)</t>
  </si>
  <si>
    <t>Предоставление субсидий на иные цели (молодые специалисты)</t>
  </si>
  <si>
    <t>1. Подпрограмма «Организация культурного досуга населения города Димитровграда Ульяновской области»</t>
  </si>
  <si>
    <t>2. Подпрограмма «Развитие системы дополнительного образования сферы культуры в городе Димитровграде Ульяновской области»</t>
  </si>
  <si>
    <t>МБУ ДО ДШИ №1*</t>
  </si>
  <si>
    <t>МБУ ДО ДШИ №2*</t>
  </si>
  <si>
    <t>МБУ ДО ДХШ*</t>
  </si>
  <si>
    <t>2.2.1</t>
  </si>
  <si>
    <t>2.2.2</t>
  </si>
  <si>
    <t>Предоставление субсидий на иные цели (погашение кредиторской задолженности по аренде)</t>
  </si>
  <si>
    <t>3. Подпрограмма «Сохранение культурного и исторического наследия»</t>
  </si>
  <si>
    <t>МБУК «ЦБС»*</t>
  </si>
  <si>
    <t>Реализация регионального проекта «Культурная среда», направленного на достижение целей, показателей и результатов федерального проекта «Культурная среда»</t>
  </si>
  <si>
    <t>А.1</t>
  </si>
  <si>
    <t>Создание модельных муниципальных библиотек</t>
  </si>
  <si>
    <t>4. Подпрограмма «Обеспечение реализации муниципальной программы»</t>
  </si>
  <si>
    <t>Обеспечение деятельности Управления по делам культуры и искусства</t>
  </si>
  <si>
    <t>УК</t>
  </si>
  <si>
    <t>Обеспечение деятельности учреждений культуры</t>
  </si>
  <si>
    <t>МКУ «СТО»*</t>
  </si>
  <si>
    <t>Итого по подпрограмме:</t>
  </si>
  <si>
    <t>ВСЕГО:</t>
  </si>
  <si>
    <t xml:space="preserve">________________________
</t>
  </si>
  <si>
    <t>Предоставление субсидий на иные цели  (оснащение оборудованием учреждений культуры)</t>
  </si>
  <si>
    <t>1.3.1</t>
  </si>
  <si>
    <t xml:space="preserve">
Реализация регионального проекта «Культурная среда», направленного на достижение целей, показателей и результатов федерального проекта «Культурная среда»
</t>
  </si>
  <si>
    <t>Предоставление субсидий на иные цели (приобретение музыкальных инструментов, оборудования и материалов для детских школ искусств)</t>
  </si>
  <si>
    <t>МБУК «ДКМ»*</t>
  </si>
  <si>
    <t>2.2.3</t>
  </si>
  <si>
    <t>Предоставление субсидий на иные цели (погашение кредиторской задолженности)</t>
  </si>
  <si>
    <t>1.3.5</t>
  </si>
  <si>
    <t>3.2.</t>
  </si>
  <si>
    <t>3.2.1</t>
  </si>
  <si>
    <t>2.2.4</t>
  </si>
  <si>
    <t>к муниципальной программе</t>
  </si>
  <si>
    <t>5. Подпрограмма «Сохранение архивных фондов и архивных документов»</t>
  </si>
  <si>
    <t>МКУ "ДГА"*</t>
  </si>
  <si>
    <t>5.1.</t>
  </si>
  <si>
    <t>Сохранение архивных фондов и архивных документов</t>
  </si>
  <si>
    <t>Предоставление субсидий на иные цели (комплектование книжных фондов)</t>
  </si>
  <si>
    <t>Предоставление субсидий на иные цели (экспертиза здания технического состояния)</t>
  </si>
  <si>
    <t>к постановлению Администрации города</t>
  </si>
  <si>
    <t xml:space="preserve">от ________________ №______________  </t>
  </si>
  <si>
    <t>ЦКиД «Восход»*, ДДТ*</t>
  </si>
  <si>
    <t>Предоставление субсидий на иные цели, в том числе (всего):</t>
  </si>
  <si>
    <t>Предоставление субсидий из бюджета города на финансовое обеспечение выполнения муниципального задания, на оказание муниципальных услуг , в том числе:</t>
  </si>
  <si>
    <t>МБУ ДО ДШИ №1*, МБУ ДО ДШИ №2*, МБУ ДО ДХШ*, ДХШ "Апрель"*</t>
  </si>
  <si>
    <t>Предоставление субсидий на иные цели (молодые специалисты), в том числе:</t>
  </si>
  <si>
    <t>МБУ ДО ДШИ №1*, МБУ ДО ДШИ №2*, ДХШ "Апрель"*</t>
  </si>
  <si>
    <t>Предоставление субсидий на иные цели (погашение кредиторской задолженности ), в том числе:</t>
  </si>
  <si>
    <t>Предоставление субсидий на иные цели (всего), в том числе:</t>
  </si>
  <si>
    <t>МБУК «ДКМ»*, МБУК «ЦБС»*, МБУК «ЦСИиД»*</t>
  </si>
  <si>
    <t>Предоставление субсидий из бюджета города на финансовое обеспечение выполнения муниципального задания, на оказание муниципальных услуг, в том числе:</t>
  </si>
  <si>
    <t>Система программных мероприятий в 2023-2024 годах</t>
  </si>
  <si>
    <t xml:space="preserve">Бюджетные ассигнования 
областного бюджета*
</t>
  </si>
  <si>
    <t>Дополнительные средства в виде платежей, взносов, безвозмездных перечислений на реализацию муниципальной программы **</t>
  </si>
  <si>
    <t>«Развитие культуры города Димитровграда Ульяновской области»</t>
  </si>
  <si>
    <t>Техническое оснащение муниципальных музеев</t>
  </si>
  <si>
    <t>«ПРИЛОЖЕНИЕ № 3</t>
  </si>
  <si>
    <t>3.2.2</t>
  </si>
  <si>
    <t>Предоставление субсидий на иные цели (изготовление и оформление Книги почетных граждан)</t>
  </si>
  <si>
    <t>Предоставление субсидий на иные цели (реконструкция, ремонт, реставрация зданий, в том числе подготовка проектной и экспертной документации)</t>
  </si>
  <si>
    <t>1.3.4</t>
  </si>
  <si>
    <t>Предоставление субсидий на иные цели  (проведение ремонтных работ)</t>
  </si>
  <si>
    <t>3.2.3</t>
  </si>
  <si>
    <t>Предоставление субсидий на иные цели (пополнение библиотечного фонда)</t>
  </si>
  <si>
    <t>ДХШ "Апрель"*</t>
  </si>
  <si>
    <t>ПРИЛОЖЕНИЕ №1</t>
  </si>
  <si>
    <t>2.3.</t>
  </si>
  <si>
    <t>2.4.</t>
  </si>
  <si>
    <t xml:space="preserve">
Реализация проектов поддержки развития местных инициатив
</t>
  </si>
  <si>
    <t>Текущий ремонт кровли МБУ ДО  «Детская хоровая школа «Апрель», в рамках реализации проектов поддержки развития местных инициатив</t>
  </si>
  <si>
    <t>Организация благоустройства территории МБУ ДО Детская школа искусств №2 г.Димитровграда Ульяновской области, в рамках реализации проектов поддержки развития местных инициатив</t>
  </si>
  <si>
    <t xml:space="preserve">*- Средства бюджета города, источником финансового обеспечения которых являются средства областного бюджета, указываются в виде межбюджетных трансфертов, возможных к получению на реализацию мероприятий муниципальной программы (столбцы предусматриваются в Системе программных мероприятий и заполняются в случае наличия возможности для софинансирования из соответствующих источников).                                                                                                                                                                                                                                                                                           **-предусматриваются в Системе программных мероприятий и заполняются в случае наличия возможности для софинансирования из соответствующего источника. </t>
  </si>
  <si>
    <t>».</t>
  </si>
  <si>
    <t>Разработка проектов зон охраны объектов культурного наследия и иных проектов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</si>
</sst>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"/>
    <numFmt numFmtId="180" formatCode="0.000"/>
    <numFmt numFmtId="181" formatCode="0.0000"/>
    <numFmt numFmtId="182" formatCode="0.00000"/>
    <numFmt numFmtId="183" formatCode="#,##0.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7.7"/>
      <color indexed="12"/>
      <name val="Calibri"/>
      <family val="2"/>
    </font>
    <font>
      <u val="single"/>
      <sz val="7.7"/>
      <color indexed="36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Calibri"/>
      <family val="2"/>
    </font>
    <font>
      <sz val="11"/>
      <name val="Calibri"/>
      <family val="2"/>
    </font>
    <font>
      <sz val="14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4"/>
      <name val="Calibri"/>
      <family val="2"/>
    </font>
    <font>
      <sz val="1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wrapText="1"/>
    </xf>
    <xf numFmtId="0" fontId="11" fillId="0" borderId="0" xfId="0" applyFont="1" applyFill="1" applyAlignment="1">
      <alignment/>
    </xf>
    <xf numFmtId="2" fontId="11" fillId="0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2" fillId="33" borderId="0" xfId="0" applyFont="1" applyFill="1" applyAlignment="1">
      <alignment/>
    </xf>
    <xf numFmtId="183" fontId="13" fillId="0" borderId="17" xfId="0" applyNumberFormat="1" applyFont="1" applyFill="1" applyBorder="1" applyAlignment="1">
      <alignment horizontal="center" vertical="center" textRotation="90" wrapText="1"/>
    </xf>
    <xf numFmtId="183" fontId="17" fillId="33" borderId="17" xfId="0" applyNumberFormat="1" applyFont="1" applyFill="1" applyBorder="1" applyAlignment="1">
      <alignment horizontal="center" vertical="center" textRotation="90" wrapText="1"/>
    </xf>
    <xf numFmtId="183" fontId="18" fillId="0" borderId="17" xfId="0" applyNumberFormat="1" applyFont="1" applyFill="1" applyBorder="1" applyAlignment="1">
      <alignment horizontal="center" vertical="center" textRotation="90" wrapText="1"/>
    </xf>
    <xf numFmtId="183" fontId="17" fillId="0" borderId="17" xfId="0" applyNumberFormat="1" applyFont="1" applyFill="1" applyBorder="1" applyAlignment="1">
      <alignment horizontal="center" vertical="center" textRotation="90" wrapText="1"/>
    </xf>
    <xf numFmtId="183" fontId="19" fillId="0" borderId="17" xfId="0" applyNumberFormat="1" applyFont="1" applyFill="1" applyBorder="1" applyAlignment="1">
      <alignment horizontal="center" vertical="center" textRotation="90" wrapText="1"/>
    </xf>
    <xf numFmtId="183" fontId="18" fillId="33" borderId="17" xfId="0" applyNumberFormat="1" applyFont="1" applyFill="1" applyBorder="1" applyAlignment="1">
      <alignment horizontal="center" vertical="center" textRotation="90" wrapText="1"/>
    </xf>
    <xf numFmtId="0" fontId="19" fillId="0" borderId="17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183" fontId="20" fillId="0" borderId="0" xfId="0" applyNumberFormat="1" applyFont="1" applyAlignment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183" fontId="53" fillId="0" borderId="0" xfId="0" applyNumberFormat="1" applyFont="1" applyAlignment="1">
      <alignment/>
    </xf>
    <xf numFmtId="0" fontId="18" fillId="0" borderId="20" xfId="0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4" fillId="33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49" fontId="18" fillId="0" borderId="18" xfId="0" applyNumberFormat="1" applyFont="1" applyFill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25" xfId="0" applyFont="1" applyFill="1" applyBorder="1" applyAlignment="1">
      <alignment horizontal="center" vertical="center" wrapText="1"/>
    </xf>
    <xf numFmtId="182" fontId="18" fillId="0" borderId="0" xfId="0" applyNumberFormat="1" applyFont="1" applyFill="1" applyAlignment="1">
      <alignment horizontal="left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14" fillId="0" borderId="17" xfId="0" applyNumberFormat="1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1"/>
  <sheetViews>
    <sheetView tabSelected="1" view="pageBreakPreview" zoomScale="40" zoomScaleNormal="60" zoomScaleSheetLayoutView="40" zoomScalePageLayoutView="0" workbookViewId="0" topLeftCell="A1">
      <pane ySplit="18" topLeftCell="A64" activePane="bottomLeft" state="frozen"/>
      <selection pane="topLeft" activeCell="E1" sqref="E1"/>
      <selection pane="bottomLeft" activeCell="AK18" sqref="AK18"/>
    </sheetView>
  </sheetViews>
  <sheetFormatPr defaultColWidth="9.140625" defaultRowHeight="15"/>
  <cols>
    <col min="1" max="1" width="8.28125" style="2" customWidth="1"/>
    <col min="2" max="2" width="37.57421875" style="2" customWidth="1"/>
    <col min="3" max="3" width="36.00390625" style="2" customWidth="1"/>
    <col min="4" max="4" width="27.28125" style="20" customWidth="1"/>
    <col min="5" max="5" width="16.421875" style="16" customWidth="1"/>
    <col min="6" max="6" width="15.57421875" style="18" customWidth="1"/>
    <col min="7" max="8" width="10.7109375" style="2" hidden="1" customWidth="1"/>
    <col min="9" max="9" width="10.7109375" style="16" hidden="1" customWidth="1"/>
    <col min="10" max="10" width="10.7109375" style="2" hidden="1" customWidth="1"/>
    <col min="11" max="11" width="24.8515625" style="20" customWidth="1"/>
    <col min="12" max="12" width="15.00390625" style="16" customWidth="1"/>
    <col min="13" max="13" width="15.8515625" style="18" customWidth="1"/>
    <col min="14" max="15" width="10.7109375" style="2" hidden="1" customWidth="1"/>
    <col min="16" max="16" width="10.7109375" style="16" hidden="1" customWidth="1"/>
    <col min="17" max="17" width="10.7109375" style="2" hidden="1" customWidth="1"/>
    <col min="18" max="18" width="27.00390625" style="20" customWidth="1"/>
    <col min="19" max="19" width="15.57421875" style="16" customWidth="1"/>
    <col min="20" max="20" width="15.28125" style="18" customWidth="1"/>
    <col min="21" max="22" width="10.7109375" style="2" hidden="1" customWidth="1"/>
    <col min="23" max="23" width="10.7109375" style="16" hidden="1" customWidth="1"/>
    <col min="24" max="24" width="10.7109375" style="2" hidden="1" customWidth="1"/>
    <col min="25" max="25" width="25.00390625" style="20" customWidth="1"/>
    <col min="26" max="26" width="19.00390625" style="16" customWidth="1"/>
    <col min="27" max="27" width="18.7109375" style="18" customWidth="1"/>
    <col min="28" max="29" width="10.7109375" style="2" hidden="1" customWidth="1"/>
    <col min="30" max="30" width="10.7109375" style="16" hidden="1" customWidth="1"/>
    <col min="31" max="31" width="10.7109375" style="2" hidden="1" customWidth="1"/>
    <col min="32" max="32" width="22.7109375" style="46" bestFit="1" customWidth="1"/>
  </cols>
  <sheetData>
    <row r="1" spans="25:31" ht="23.25">
      <c r="Y1" s="53" t="s">
        <v>124</v>
      </c>
      <c r="Z1" s="53"/>
      <c r="AA1" s="53"/>
      <c r="AB1" s="53"/>
      <c r="AC1" s="53"/>
      <c r="AD1" s="53"/>
      <c r="AE1" s="53"/>
    </row>
    <row r="2" spans="25:31" ht="23.25">
      <c r="Y2" s="53" t="s">
        <v>98</v>
      </c>
      <c r="Z2" s="53"/>
      <c r="AA2" s="53"/>
      <c r="AB2" s="53"/>
      <c r="AC2" s="53"/>
      <c r="AD2" s="53"/>
      <c r="AE2" s="53"/>
    </row>
    <row r="3" spans="25:31" ht="23.25">
      <c r="Y3" s="53" t="s">
        <v>99</v>
      </c>
      <c r="Z3" s="53"/>
      <c r="AA3" s="53"/>
      <c r="AB3" s="53"/>
      <c r="AC3" s="53"/>
      <c r="AD3" s="53"/>
      <c r="AE3" s="53"/>
    </row>
    <row r="5" spans="25:31" ht="23.25">
      <c r="Y5" s="53" t="s">
        <v>115</v>
      </c>
      <c r="Z5" s="53"/>
      <c r="AA5" s="53"/>
      <c r="AB5" s="53"/>
      <c r="AC5" s="53"/>
      <c r="AD5" s="53"/>
      <c r="AE5" s="53"/>
    </row>
    <row r="6" spans="25:31" ht="32.25" customHeight="1">
      <c r="Y6" s="53" t="s">
        <v>91</v>
      </c>
      <c r="Z6" s="53"/>
      <c r="AA6" s="53"/>
      <c r="AB6" s="53"/>
      <c r="AC6" s="53"/>
      <c r="AD6" s="53"/>
      <c r="AE6" s="53"/>
    </row>
    <row r="7" spans="25:31" ht="54.75" customHeight="1">
      <c r="Y7" s="56" t="s">
        <v>113</v>
      </c>
      <c r="Z7" s="56"/>
      <c r="AA7" s="56"/>
      <c r="AB7" s="56"/>
      <c r="AC7" s="56"/>
      <c r="AD7" s="56"/>
      <c r="AE7" s="56"/>
    </row>
    <row r="8" spans="25:31" ht="23.25">
      <c r="Y8" s="53"/>
      <c r="Z8" s="53"/>
      <c r="AA8" s="53"/>
      <c r="AB8" s="53"/>
      <c r="AC8" s="53"/>
      <c r="AD8" s="53"/>
      <c r="AE8" s="53"/>
    </row>
    <row r="9" spans="25:31" ht="21" hidden="1">
      <c r="Y9" s="67"/>
      <c r="Z9" s="67"/>
      <c r="AA9" s="67"/>
      <c r="AB9" s="67"/>
      <c r="AC9" s="67"/>
      <c r="AD9" s="67"/>
      <c r="AE9" s="67"/>
    </row>
    <row r="10" spans="25:31" ht="21" hidden="1">
      <c r="Y10" s="67"/>
      <c r="Z10" s="67"/>
      <c r="AA10" s="67"/>
      <c r="AB10" s="67"/>
      <c r="AC10" s="67"/>
      <c r="AD10" s="67"/>
      <c r="AE10" s="67"/>
    </row>
    <row r="11" spans="1:31" ht="21" hidden="1">
      <c r="A11" s="24"/>
      <c r="B11" s="24"/>
      <c r="C11" s="24"/>
      <c r="D11" s="25"/>
      <c r="E11" s="26"/>
      <c r="F11" s="27"/>
      <c r="G11" s="24"/>
      <c r="H11" s="24"/>
      <c r="I11" s="26"/>
      <c r="J11" s="24"/>
      <c r="K11" s="25"/>
      <c r="L11" s="26"/>
      <c r="M11" s="27"/>
      <c r="N11" s="24"/>
      <c r="O11" s="24"/>
      <c r="P11" s="26"/>
      <c r="Q11" s="24"/>
      <c r="R11" s="25"/>
      <c r="S11" s="26"/>
      <c r="T11" s="27"/>
      <c r="U11" s="24"/>
      <c r="V11" s="24"/>
      <c r="W11" s="26"/>
      <c r="X11" s="24"/>
      <c r="Y11" s="68"/>
      <c r="Z11" s="68"/>
      <c r="AA11" s="68"/>
      <c r="AB11" s="68"/>
      <c r="AC11" s="68"/>
      <c r="AD11" s="68"/>
      <c r="AE11" s="68"/>
    </row>
    <row r="12" spans="1:31" ht="21">
      <c r="A12" s="24"/>
      <c r="B12" s="24"/>
      <c r="C12" s="24"/>
      <c r="D12" s="25"/>
      <c r="E12" s="26"/>
      <c r="F12" s="27"/>
      <c r="G12" s="24"/>
      <c r="H12" s="24"/>
      <c r="I12" s="26"/>
      <c r="J12" s="24"/>
      <c r="K12" s="25"/>
      <c r="L12" s="26"/>
      <c r="M12" s="27"/>
      <c r="N12" s="24"/>
      <c r="O12" s="24"/>
      <c r="P12" s="26"/>
      <c r="Q12" s="24"/>
      <c r="R12" s="25"/>
      <c r="S12" s="26"/>
      <c r="T12" s="27"/>
      <c r="U12" s="24"/>
      <c r="V12" s="24"/>
      <c r="W12" s="26"/>
      <c r="X12" s="24"/>
      <c r="Y12" s="25"/>
      <c r="Z12" s="26"/>
      <c r="AA12" s="27"/>
      <c r="AB12" s="24"/>
      <c r="AC12" s="24"/>
      <c r="AD12" s="26"/>
      <c r="AE12" s="24"/>
    </row>
    <row r="13" spans="1:31" ht="22.5">
      <c r="A13" s="65" t="s">
        <v>110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5"/>
      <c r="AE13" s="65"/>
    </row>
    <row r="14" spans="1:31" ht="21" hidden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</row>
    <row r="15" spans="1:31" ht="30.75" customHeight="1">
      <c r="A15" s="57" t="s">
        <v>0</v>
      </c>
      <c r="B15" s="57" t="s">
        <v>1</v>
      </c>
      <c r="C15" s="57" t="s">
        <v>2</v>
      </c>
      <c r="D15" s="58" t="s">
        <v>48</v>
      </c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60"/>
      <c r="Y15" s="61" t="s">
        <v>51</v>
      </c>
      <c r="Z15" s="62"/>
      <c r="AA15" s="62"/>
      <c r="AB15" s="62"/>
      <c r="AC15" s="62"/>
      <c r="AD15" s="62"/>
      <c r="AE15" s="63"/>
    </row>
    <row r="16" spans="1:31" ht="108.75" customHeight="1">
      <c r="A16" s="57"/>
      <c r="B16" s="57"/>
      <c r="C16" s="57"/>
      <c r="D16" s="58" t="s">
        <v>49</v>
      </c>
      <c r="E16" s="59"/>
      <c r="F16" s="59"/>
      <c r="G16" s="59"/>
      <c r="H16" s="59"/>
      <c r="I16" s="59"/>
      <c r="J16" s="60"/>
      <c r="K16" s="58" t="s">
        <v>111</v>
      </c>
      <c r="L16" s="59"/>
      <c r="M16" s="59"/>
      <c r="N16" s="59"/>
      <c r="O16" s="59"/>
      <c r="P16" s="59"/>
      <c r="Q16" s="60"/>
      <c r="R16" s="58" t="s">
        <v>112</v>
      </c>
      <c r="S16" s="59"/>
      <c r="T16" s="59"/>
      <c r="U16" s="59"/>
      <c r="V16" s="59"/>
      <c r="W16" s="59"/>
      <c r="X16" s="60"/>
      <c r="Y16" s="64"/>
      <c r="Z16" s="65"/>
      <c r="AA16" s="65"/>
      <c r="AB16" s="65"/>
      <c r="AC16" s="65"/>
      <c r="AD16" s="65"/>
      <c r="AE16" s="66"/>
    </row>
    <row r="17" spans="1:31" ht="45" customHeight="1">
      <c r="A17" s="57"/>
      <c r="B17" s="57"/>
      <c r="C17" s="57"/>
      <c r="D17" s="57" t="s">
        <v>50</v>
      </c>
      <c r="E17" s="57" t="s">
        <v>3</v>
      </c>
      <c r="F17" s="57"/>
      <c r="G17" s="57"/>
      <c r="H17" s="57"/>
      <c r="I17" s="57"/>
      <c r="J17" s="57"/>
      <c r="K17" s="57" t="s">
        <v>50</v>
      </c>
      <c r="L17" s="57" t="s">
        <v>3</v>
      </c>
      <c r="M17" s="57"/>
      <c r="N17" s="57"/>
      <c r="O17" s="57"/>
      <c r="P17" s="57"/>
      <c r="Q17" s="57"/>
      <c r="R17" s="57" t="s">
        <v>50</v>
      </c>
      <c r="S17" s="57" t="s">
        <v>3</v>
      </c>
      <c r="T17" s="57"/>
      <c r="U17" s="57"/>
      <c r="V17" s="57"/>
      <c r="W17" s="57"/>
      <c r="X17" s="57"/>
      <c r="Y17" s="57" t="s">
        <v>50</v>
      </c>
      <c r="Z17" s="57" t="s">
        <v>3</v>
      </c>
      <c r="AA17" s="57"/>
      <c r="AB17" s="57"/>
      <c r="AC17" s="57"/>
      <c r="AD17" s="57"/>
      <c r="AE17" s="57"/>
    </row>
    <row r="18" spans="1:31" ht="193.5" customHeight="1">
      <c r="A18" s="57"/>
      <c r="B18" s="57"/>
      <c r="C18" s="57"/>
      <c r="D18" s="57"/>
      <c r="E18" s="34">
        <v>2023</v>
      </c>
      <c r="F18" s="35">
        <v>2024</v>
      </c>
      <c r="G18" s="23">
        <v>2023</v>
      </c>
      <c r="H18" s="23">
        <v>2024</v>
      </c>
      <c r="I18" s="34">
        <v>2020</v>
      </c>
      <c r="J18" s="23">
        <v>2021</v>
      </c>
      <c r="K18" s="57"/>
      <c r="L18" s="34">
        <v>2023</v>
      </c>
      <c r="M18" s="35">
        <v>2024</v>
      </c>
      <c r="N18" s="23">
        <v>2023</v>
      </c>
      <c r="O18" s="23">
        <v>2024</v>
      </c>
      <c r="P18" s="34">
        <v>2020</v>
      </c>
      <c r="Q18" s="23">
        <v>2021</v>
      </c>
      <c r="R18" s="57"/>
      <c r="S18" s="34">
        <v>2023</v>
      </c>
      <c r="T18" s="35">
        <v>2024</v>
      </c>
      <c r="U18" s="23">
        <v>2023</v>
      </c>
      <c r="V18" s="23">
        <v>2024</v>
      </c>
      <c r="W18" s="34">
        <v>2020</v>
      </c>
      <c r="X18" s="23">
        <v>2021</v>
      </c>
      <c r="Y18" s="57"/>
      <c r="Z18" s="34">
        <v>2023</v>
      </c>
      <c r="AA18" s="35">
        <v>2024</v>
      </c>
      <c r="AB18" s="23">
        <v>2023</v>
      </c>
      <c r="AC18" s="23">
        <v>2024</v>
      </c>
      <c r="AD18" s="34">
        <v>2020</v>
      </c>
      <c r="AE18" s="23">
        <v>2021</v>
      </c>
    </row>
    <row r="19" spans="1:32" s="1" customFormat="1" ht="23.25">
      <c r="A19" s="36">
        <v>1</v>
      </c>
      <c r="B19" s="36">
        <v>2</v>
      </c>
      <c r="C19" s="36">
        <v>3</v>
      </c>
      <c r="D19" s="37">
        <v>4</v>
      </c>
      <c r="E19" s="38">
        <v>5</v>
      </c>
      <c r="F19" s="39">
        <v>6</v>
      </c>
      <c r="G19" s="36">
        <v>7</v>
      </c>
      <c r="H19" s="36">
        <v>8</v>
      </c>
      <c r="I19" s="38">
        <v>9</v>
      </c>
      <c r="J19" s="36">
        <v>10</v>
      </c>
      <c r="K19" s="37">
        <v>7</v>
      </c>
      <c r="L19" s="38">
        <v>8</v>
      </c>
      <c r="M19" s="39">
        <v>9</v>
      </c>
      <c r="N19" s="36">
        <v>12</v>
      </c>
      <c r="O19" s="36">
        <v>13</v>
      </c>
      <c r="P19" s="38">
        <v>15</v>
      </c>
      <c r="Q19" s="36">
        <v>17</v>
      </c>
      <c r="R19" s="37">
        <v>10</v>
      </c>
      <c r="S19" s="38">
        <v>11</v>
      </c>
      <c r="T19" s="39">
        <v>12</v>
      </c>
      <c r="U19" s="36">
        <v>17</v>
      </c>
      <c r="V19" s="36">
        <v>18</v>
      </c>
      <c r="W19" s="38">
        <v>21</v>
      </c>
      <c r="X19" s="36">
        <v>24</v>
      </c>
      <c r="Y19" s="37">
        <v>13</v>
      </c>
      <c r="Z19" s="38">
        <v>14</v>
      </c>
      <c r="AA19" s="39">
        <v>15</v>
      </c>
      <c r="AB19" s="36">
        <v>22</v>
      </c>
      <c r="AC19" s="36">
        <v>23</v>
      </c>
      <c r="AD19" s="38">
        <v>27</v>
      </c>
      <c r="AE19" s="36">
        <v>31</v>
      </c>
      <c r="AF19" s="47"/>
    </row>
    <row r="20" spans="1:31" ht="39" customHeight="1">
      <c r="A20" s="57" t="s">
        <v>59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</row>
    <row r="21" spans="1:31" ht="282" customHeight="1">
      <c r="A21" s="40" t="s">
        <v>5</v>
      </c>
      <c r="B21" s="40" t="s">
        <v>47</v>
      </c>
      <c r="C21" s="40" t="s">
        <v>53</v>
      </c>
      <c r="D21" s="28">
        <f aca="true" t="shared" si="0" ref="D21:D29">E21+F21+G21+H21+I21+J21</f>
        <v>56098.03308</v>
      </c>
      <c r="E21" s="29">
        <f>17593.26462+7104.24566+100+200-1150-830-380-170</f>
        <v>22467.510280000002</v>
      </c>
      <c r="F21" s="29">
        <f>29662.12355+443.4+2724.99925+800</f>
        <v>33630.5228</v>
      </c>
      <c r="G21" s="30">
        <v>0</v>
      </c>
      <c r="H21" s="30">
        <v>0</v>
      </c>
      <c r="I21" s="31"/>
      <c r="J21" s="30"/>
      <c r="K21" s="28">
        <f aca="true" t="shared" si="1" ref="K21:K29">L21+M21+N21+O21+P21+Q21</f>
        <v>11000</v>
      </c>
      <c r="L21" s="29">
        <v>7000</v>
      </c>
      <c r="M21" s="29">
        <v>4000</v>
      </c>
      <c r="N21" s="30">
        <v>0</v>
      </c>
      <c r="O21" s="30">
        <v>0</v>
      </c>
      <c r="P21" s="31"/>
      <c r="Q21" s="30"/>
      <c r="R21" s="28">
        <f aca="true" t="shared" si="2" ref="R21:R29">S21+T21+U21+V21+W21+X21</f>
        <v>0</v>
      </c>
      <c r="S21" s="29">
        <v>0</v>
      </c>
      <c r="T21" s="29">
        <v>0</v>
      </c>
      <c r="U21" s="30">
        <v>0</v>
      </c>
      <c r="V21" s="30">
        <v>0</v>
      </c>
      <c r="W21" s="31">
        <v>0</v>
      </c>
      <c r="X21" s="30">
        <v>0</v>
      </c>
      <c r="Y21" s="28">
        <f>Z21+AA21+AB21+AC21</f>
        <v>67098.03308</v>
      </c>
      <c r="Z21" s="29">
        <f aca="true" t="shared" si="3" ref="Z21:AE22">E21+L21+S21</f>
        <v>29467.510280000002</v>
      </c>
      <c r="AA21" s="29">
        <f t="shared" si="3"/>
        <v>37630.5228</v>
      </c>
      <c r="AB21" s="29">
        <f t="shared" si="3"/>
        <v>0</v>
      </c>
      <c r="AC21" s="29">
        <f t="shared" si="3"/>
        <v>0</v>
      </c>
      <c r="AD21" s="29">
        <f t="shared" si="3"/>
        <v>0</v>
      </c>
      <c r="AE21" s="29">
        <f t="shared" si="3"/>
        <v>0</v>
      </c>
    </row>
    <row r="22" spans="1:31" ht="323.25" customHeight="1">
      <c r="A22" s="40" t="s">
        <v>6</v>
      </c>
      <c r="B22" s="40" t="s">
        <v>52</v>
      </c>
      <c r="C22" s="40" t="s">
        <v>54</v>
      </c>
      <c r="D22" s="28">
        <f t="shared" si="0"/>
        <v>61095.66008999999</v>
      </c>
      <c r="E22" s="29">
        <f>20013.90468+6812.98873+1050.85102+1050.85102+500-549.007-1200-47.45285-175-372.1685-127</f>
        <v>26957.967099999998</v>
      </c>
      <c r="F22" s="29">
        <f>32428.91304+908.77995+800</f>
        <v>34137.692989999996</v>
      </c>
      <c r="G22" s="30">
        <v>0</v>
      </c>
      <c r="H22" s="30">
        <v>0</v>
      </c>
      <c r="I22" s="31"/>
      <c r="J22" s="30"/>
      <c r="K22" s="28">
        <f t="shared" si="1"/>
        <v>12123.9</v>
      </c>
      <c r="L22" s="29">
        <v>7208.9</v>
      </c>
      <c r="M22" s="29">
        <v>4915</v>
      </c>
      <c r="N22" s="30">
        <v>0</v>
      </c>
      <c r="O22" s="30">
        <v>0</v>
      </c>
      <c r="P22" s="31"/>
      <c r="Q22" s="30"/>
      <c r="R22" s="28">
        <f t="shared" si="2"/>
        <v>0</v>
      </c>
      <c r="S22" s="29">
        <v>0</v>
      </c>
      <c r="T22" s="29">
        <v>0</v>
      </c>
      <c r="U22" s="30">
        <v>0</v>
      </c>
      <c r="V22" s="30">
        <v>0</v>
      </c>
      <c r="W22" s="31">
        <v>0</v>
      </c>
      <c r="X22" s="30">
        <v>0</v>
      </c>
      <c r="Y22" s="28">
        <f>Z22+AA22+AB22+AC22</f>
        <v>73219.56008999998</v>
      </c>
      <c r="Z22" s="29">
        <f>E22+L22+S22</f>
        <v>34166.867099999996</v>
      </c>
      <c r="AA22" s="29">
        <f t="shared" si="3"/>
        <v>39052.692989999996</v>
      </c>
      <c r="AB22" s="29">
        <f t="shared" si="3"/>
        <v>0</v>
      </c>
      <c r="AC22" s="29">
        <f t="shared" si="3"/>
        <v>0</v>
      </c>
      <c r="AD22" s="29">
        <f t="shared" si="3"/>
        <v>0</v>
      </c>
      <c r="AE22" s="29">
        <f t="shared" si="3"/>
        <v>0</v>
      </c>
    </row>
    <row r="23" spans="1:31" ht="159" customHeight="1">
      <c r="A23" s="42" t="s">
        <v>7</v>
      </c>
      <c r="B23" s="42" t="s">
        <v>101</v>
      </c>
      <c r="C23" s="40" t="s">
        <v>100</v>
      </c>
      <c r="D23" s="28">
        <f>E23+F23+G23+H23+I23+J23</f>
        <v>2422.0348499999996</v>
      </c>
      <c r="E23" s="29">
        <f>E24+E26+E29+E30+E25+E27+E28</f>
        <v>2153.8348499999997</v>
      </c>
      <c r="F23" s="29">
        <f>F24+F26+F29+F30+F25+F27+F28</f>
        <v>268.2</v>
      </c>
      <c r="G23" s="29">
        <f>G24+G26+G29+G30+G25+G27</f>
        <v>0</v>
      </c>
      <c r="H23" s="29">
        <f>H24+H26+H29+H30+H25+H27</f>
        <v>0</v>
      </c>
      <c r="I23" s="29"/>
      <c r="J23" s="29"/>
      <c r="K23" s="28">
        <f t="shared" si="1"/>
        <v>13938.5</v>
      </c>
      <c r="L23" s="29">
        <f>L24+L25+L26+L27+L30+L29+L28</f>
        <v>8830.5</v>
      </c>
      <c r="M23" s="29">
        <f>M24+M25+M26+M27+M30+M29+M28</f>
        <v>5108</v>
      </c>
      <c r="N23" s="29">
        <f>N24+N25+N26+N27+N30+N29</f>
        <v>0</v>
      </c>
      <c r="O23" s="29">
        <f>O24+O25+O26+O27+O30+O29</f>
        <v>0</v>
      </c>
      <c r="P23" s="29"/>
      <c r="Q23" s="29"/>
      <c r="R23" s="28">
        <f>S23+T23+U23+V23</f>
        <v>0</v>
      </c>
      <c r="S23" s="29">
        <f>S24+S25+S26+S27+S29+S30+S28</f>
        <v>0</v>
      </c>
      <c r="T23" s="29">
        <f>T24+T25+T26+T27+T29+T30+T28</f>
        <v>0</v>
      </c>
      <c r="U23" s="29">
        <f>U24+U25+U26+U27+U29+U30</f>
        <v>0</v>
      </c>
      <c r="V23" s="29">
        <f>V24+V25+V26+V27+V29+V30</f>
        <v>0</v>
      </c>
      <c r="W23" s="29" t="e">
        <f>#REF!+W24+W26+W29</f>
        <v>#REF!</v>
      </c>
      <c r="X23" s="29" t="e">
        <f>#REF!+X24+X26+X29</f>
        <v>#REF!</v>
      </c>
      <c r="Y23" s="28">
        <f>Z23+AA23+AB23+AC23</f>
        <v>16360.53485</v>
      </c>
      <c r="Z23" s="29">
        <f>Z24+Z25+Z26+Z27+Z29+Z30+Z28</f>
        <v>10984.33485</v>
      </c>
      <c r="AA23" s="29">
        <f>AA24+AA25+AA26+AA27+AA29+AA30+AA28</f>
        <v>5376.2</v>
      </c>
      <c r="AB23" s="29">
        <f>G23+N23+U23</f>
        <v>0</v>
      </c>
      <c r="AC23" s="29">
        <f>H23+O23+V23</f>
        <v>0</v>
      </c>
      <c r="AD23" s="29" t="e">
        <f>I23+P23+W23</f>
        <v>#REF!</v>
      </c>
      <c r="AE23" s="29" t="e">
        <f>J23+Q23+X23</f>
        <v>#REF!</v>
      </c>
    </row>
    <row r="24" spans="1:31" ht="186" customHeight="1" hidden="1">
      <c r="A24" s="41" t="s">
        <v>81</v>
      </c>
      <c r="B24" s="40" t="s">
        <v>80</v>
      </c>
      <c r="C24" s="40" t="s">
        <v>53</v>
      </c>
      <c r="D24" s="28">
        <f t="shared" si="0"/>
        <v>0</v>
      </c>
      <c r="E24" s="29">
        <v>0</v>
      </c>
      <c r="F24" s="29">
        <v>0</v>
      </c>
      <c r="G24" s="30">
        <v>0</v>
      </c>
      <c r="H24" s="30">
        <v>0</v>
      </c>
      <c r="I24" s="31"/>
      <c r="J24" s="30">
        <v>0</v>
      </c>
      <c r="K24" s="28">
        <f t="shared" si="1"/>
        <v>0</v>
      </c>
      <c r="L24" s="29">
        <v>0</v>
      </c>
      <c r="M24" s="29">
        <v>0</v>
      </c>
      <c r="N24" s="30">
        <v>0</v>
      </c>
      <c r="O24" s="30">
        <v>0</v>
      </c>
      <c r="P24" s="31"/>
      <c r="Q24" s="30"/>
      <c r="R24" s="28">
        <f t="shared" si="2"/>
        <v>0</v>
      </c>
      <c r="S24" s="29">
        <v>0</v>
      </c>
      <c r="T24" s="29">
        <v>0</v>
      </c>
      <c r="U24" s="30">
        <v>0</v>
      </c>
      <c r="V24" s="30">
        <v>0</v>
      </c>
      <c r="W24" s="31">
        <v>0</v>
      </c>
      <c r="X24" s="30">
        <v>0</v>
      </c>
      <c r="Y24" s="28">
        <f>Z24+AA24+AB24+AC24+AD24+AE24</f>
        <v>0</v>
      </c>
      <c r="Z24" s="29">
        <f>E24+S24+L24</f>
        <v>0</v>
      </c>
      <c r="AA24" s="29">
        <v>0</v>
      </c>
      <c r="AB24" s="30">
        <v>0</v>
      </c>
      <c r="AC24" s="30">
        <v>0</v>
      </c>
      <c r="AD24" s="31">
        <v>0</v>
      </c>
      <c r="AE24" s="30">
        <v>0</v>
      </c>
    </row>
    <row r="25" spans="1:31" ht="156" customHeight="1">
      <c r="A25" s="41" t="s">
        <v>81</v>
      </c>
      <c r="B25" s="40" t="s">
        <v>57</v>
      </c>
      <c r="C25" s="40" t="s">
        <v>54</v>
      </c>
      <c r="D25" s="28">
        <f>E25+F25</f>
        <v>439.5</v>
      </c>
      <c r="E25" s="29">
        <f>188.595-17.295</f>
        <v>171.3</v>
      </c>
      <c r="F25" s="29">
        <f>268.211-0.011</f>
        <v>268.2</v>
      </c>
      <c r="G25" s="30">
        <v>0</v>
      </c>
      <c r="H25" s="30">
        <v>0</v>
      </c>
      <c r="I25" s="31"/>
      <c r="J25" s="30"/>
      <c r="K25" s="28">
        <f t="shared" si="1"/>
        <v>8349.2</v>
      </c>
      <c r="L25" s="29">
        <v>3253.2</v>
      </c>
      <c r="M25" s="29">
        <v>5096</v>
      </c>
      <c r="N25" s="30">
        <v>0</v>
      </c>
      <c r="O25" s="30">
        <v>0</v>
      </c>
      <c r="P25" s="31"/>
      <c r="Q25" s="30"/>
      <c r="R25" s="28">
        <f t="shared" si="2"/>
        <v>0</v>
      </c>
      <c r="S25" s="29">
        <v>0</v>
      </c>
      <c r="T25" s="29">
        <v>0</v>
      </c>
      <c r="U25" s="30">
        <v>0</v>
      </c>
      <c r="V25" s="30">
        <v>0</v>
      </c>
      <c r="W25" s="31"/>
      <c r="X25" s="30"/>
      <c r="Y25" s="28">
        <f>Z25+AA25+AB25+AC25+AD25+AE25</f>
        <v>8788.7</v>
      </c>
      <c r="Z25" s="29">
        <f>L25+S25+E25</f>
        <v>3424.5</v>
      </c>
      <c r="AA25" s="29">
        <f>F25+M25+T25</f>
        <v>5364.2</v>
      </c>
      <c r="AB25" s="29">
        <f aca="true" t="shared" si="4" ref="AA25:AE30">G25+N25+U25</f>
        <v>0</v>
      </c>
      <c r="AC25" s="29">
        <f>H25+O25+V25</f>
        <v>0</v>
      </c>
      <c r="AD25" s="29">
        <f t="shared" si="4"/>
        <v>0</v>
      </c>
      <c r="AE25" s="29">
        <f t="shared" si="4"/>
        <v>0</v>
      </c>
    </row>
    <row r="26" spans="1:31" ht="222.75" customHeight="1">
      <c r="A26" s="54" t="s">
        <v>55</v>
      </c>
      <c r="B26" s="77" t="s">
        <v>118</v>
      </c>
      <c r="C26" s="40" t="s">
        <v>53</v>
      </c>
      <c r="D26" s="28">
        <f t="shared" si="0"/>
        <v>1386.0749999999998</v>
      </c>
      <c r="E26" s="29">
        <f>1606.225-220.15</f>
        <v>1386.0749999999998</v>
      </c>
      <c r="F26" s="29">
        <v>0</v>
      </c>
      <c r="G26" s="30">
        <v>0</v>
      </c>
      <c r="H26" s="30">
        <v>0</v>
      </c>
      <c r="I26" s="31"/>
      <c r="J26" s="30"/>
      <c r="K26" s="28">
        <f t="shared" si="1"/>
        <v>5544.299999999999</v>
      </c>
      <c r="L26" s="29">
        <f>6424.9-880.6</f>
        <v>5544.299999999999</v>
      </c>
      <c r="M26" s="29">
        <v>0</v>
      </c>
      <c r="N26" s="30">
        <v>0</v>
      </c>
      <c r="O26" s="30">
        <v>0</v>
      </c>
      <c r="P26" s="31"/>
      <c r="Q26" s="30"/>
      <c r="R26" s="28">
        <f t="shared" si="2"/>
        <v>0</v>
      </c>
      <c r="S26" s="29">
        <v>0</v>
      </c>
      <c r="T26" s="29">
        <v>0</v>
      </c>
      <c r="U26" s="30">
        <v>0</v>
      </c>
      <c r="V26" s="30">
        <v>0</v>
      </c>
      <c r="W26" s="31">
        <v>0</v>
      </c>
      <c r="X26" s="30">
        <v>0</v>
      </c>
      <c r="Y26" s="28">
        <f>Z26+AA26+AB26+AC26+AD26+AE26</f>
        <v>6930.374999999999</v>
      </c>
      <c r="Z26" s="29">
        <f>E26+L26+S26</f>
        <v>6930.374999999999</v>
      </c>
      <c r="AA26" s="29">
        <f t="shared" si="4"/>
        <v>0</v>
      </c>
      <c r="AB26" s="29">
        <f t="shared" si="4"/>
        <v>0</v>
      </c>
      <c r="AC26" s="29">
        <f t="shared" si="4"/>
        <v>0</v>
      </c>
      <c r="AD26" s="29">
        <f t="shared" si="4"/>
        <v>0</v>
      </c>
      <c r="AE26" s="29">
        <f t="shared" si="4"/>
        <v>0</v>
      </c>
    </row>
    <row r="27" spans="1:31" ht="222.75" customHeight="1" hidden="1">
      <c r="A27" s="55"/>
      <c r="B27" s="78"/>
      <c r="C27" s="40" t="s">
        <v>54</v>
      </c>
      <c r="D27" s="28">
        <f>E27+F27+G27+H27+I27+J27</f>
        <v>0</v>
      </c>
      <c r="E27" s="29">
        <v>0</v>
      </c>
      <c r="F27" s="29">
        <v>0</v>
      </c>
      <c r="G27" s="30">
        <v>0</v>
      </c>
      <c r="H27" s="30">
        <v>0</v>
      </c>
      <c r="I27" s="31"/>
      <c r="J27" s="30"/>
      <c r="K27" s="28">
        <f>L27+M27+N27+O27+P27+Q27</f>
        <v>0</v>
      </c>
      <c r="L27" s="29">
        <v>0</v>
      </c>
      <c r="M27" s="29">
        <v>0</v>
      </c>
      <c r="N27" s="30">
        <v>0</v>
      </c>
      <c r="O27" s="30">
        <v>0</v>
      </c>
      <c r="P27" s="31"/>
      <c r="Q27" s="30"/>
      <c r="R27" s="28">
        <f>S27+T27+U27+V27+W27+X27</f>
        <v>0</v>
      </c>
      <c r="S27" s="29">
        <v>0</v>
      </c>
      <c r="T27" s="29">
        <v>0</v>
      </c>
      <c r="U27" s="30">
        <v>0</v>
      </c>
      <c r="V27" s="30">
        <v>0</v>
      </c>
      <c r="W27" s="31">
        <v>0</v>
      </c>
      <c r="X27" s="30">
        <v>0</v>
      </c>
      <c r="Y27" s="28">
        <f>Z27+AA27+AB27+AC27+AD27+AE27</f>
        <v>0</v>
      </c>
      <c r="Z27" s="29">
        <f>E27+L27+S27</f>
        <v>0</v>
      </c>
      <c r="AA27" s="29">
        <f>F27+M27+T27</f>
        <v>0</v>
      </c>
      <c r="AB27" s="29">
        <f>G27+N27+U27</f>
        <v>0</v>
      </c>
      <c r="AC27" s="29">
        <f>H27+O27+V27</f>
        <v>0</v>
      </c>
      <c r="AD27" s="29">
        <f>I27+P27+W27</f>
        <v>0</v>
      </c>
      <c r="AE27" s="29">
        <f>J27+Q27+X27</f>
        <v>0</v>
      </c>
    </row>
    <row r="28" spans="1:31" ht="222.75" customHeight="1">
      <c r="A28" s="50" t="s">
        <v>56</v>
      </c>
      <c r="B28" s="40" t="s">
        <v>120</v>
      </c>
      <c r="C28" s="40" t="s">
        <v>54</v>
      </c>
      <c r="D28" s="28">
        <f>E28+F28</f>
        <v>596.45985</v>
      </c>
      <c r="E28" s="29">
        <f>549.007+47.45285</f>
        <v>596.45985</v>
      </c>
      <c r="F28" s="29">
        <v>0</v>
      </c>
      <c r="G28" s="30"/>
      <c r="H28" s="30"/>
      <c r="I28" s="31"/>
      <c r="J28" s="30"/>
      <c r="K28" s="28">
        <f>L28+M28</f>
        <v>0</v>
      </c>
      <c r="L28" s="29">
        <v>0</v>
      </c>
      <c r="M28" s="29">
        <v>0</v>
      </c>
      <c r="N28" s="30"/>
      <c r="O28" s="30"/>
      <c r="P28" s="31"/>
      <c r="Q28" s="30"/>
      <c r="R28" s="28">
        <f>S28+T28</f>
        <v>0</v>
      </c>
      <c r="S28" s="29">
        <v>0</v>
      </c>
      <c r="T28" s="29">
        <v>0</v>
      </c>
      <c r="U28" s="30"/>
      <c r="V28" s="30"/>
      <c r="W28" s="31"/>
      <c r="X28" s="30"/>
      <c r="Y28" s="28">
        <f>Z28+AA28</f>
        <v>596.45985</v>
      </c>
      <c r="Z28" s="29">
        <f>E28+L28+S28</f>
        <v>596.45985</v>
      </c>
      <c r="AA28" s="29">
        <f>F28+M28+T28</f>
        <v>0</v>
      </c>
      <c r="AB28" s="29"/>
      <c r="AC28" s="29"/>
      <c r="AD28" s="29"/>
      <c r="AE28" s="29"/>
    </row>
    <row r="29" spans="1:31" ht="135" customHeight="1">
      <c r="A29" s="43" t="s">
        <v>119</v>
      </c>
      <c r="B29" s="42" t="s">
        <v>58</v>
      </c>
      <c r="C29" s="40" t="s">
        <v>100</v>
      </c>
      <c r="D29" s="28">
        <f t="shared" si="0"/>
        <v>0</v>
      </c>
      <c r="E29" s="29">
        <v>0</v>
      </c>
      <c r="F29" s="29">
        <v>0</v>
      </c>
      <c r="G29" s="30">
        <v>0</v>
      </c>
      <c r="H29" s="30">
        <v>0</v>
      </c>
      <c r="I29" s="31"/>
      <c r="J29" s="30">
        <v>0</v>
      </c>
      <c r="K29" s="28">
        <f t="shared" si="1"/>
        <v>45</v>
      </c>
      <c r="L29" s="29">
        <f>14+3+16</f>
        <v>33</v>
      </c>
      <c r="M29" s="29">
        <f>21+9-18</f>
        <v>12</v>
      </c>
      <c r="N29" s="30">
        <v>0</v>
      </c>
      <c r="O29" s="30">
        <v>0</v>
      </c>
      <c r="P29" s="31"/>
      <c r="Q29" s="30"/>
      <c r="R29" s="28">
        <f t="shared" si="2"/>
        <v>0</v>
      </c>
      <c r="S29" s="29">
        <v>0</v>
      </c>
      <c r="T29" s="29">
        <v>0</v>
      </c>
      <c r="U29" s="30">
        <v>0</v>
      </c>
      <c r="V29" s="30">
        <v>0</v>
      </c>
      <c r="W29" s="31">
        <v>0</v>
      </c>
      <c r="X29" s="30">
        <v>0</v>
      </c>
      <c r="Y29" s="28">
        <f>Z29+AA29+AB29+AC29+AD29+AE29</f>
        <v>45</v>
      </c>
      <c r="Z29" s="29">
        <f>E29+L29+S29</f>
        <v>33</v>
      </c>
      <c r="AA29" s="29">
        <f t="shared" si="4"/>
        <v>12</v>
      </c>
      <c r="AB29" s="29">
        <f t="shared" si="4"/>
        <v>0</v>
      </c>
      <c r="AC29" s="29">
        <f t="shared" si="4"/>
        <v>0</v>
      </c>
      <c r="AD29" s="29">
        <f t="shared" si="4"/>
        <v>0</v>
      </c>
      <c r="AE29" s="29">
        <f t="shared" si="4"/>
        <v>0</v>
      </c>
    </row>
    <row r="30" spans="1:31" ht="123" customHeight="1" hidden="1">
      <c r="A30" s="43" t="s">
        <v>87</v>
      </c>
      <c r="B30" s="42" t="s">
        <v>86</v>
      </c>
      <c r="C30" s="40" t="s">
        <v>100</v>
      </c>
      <c r="D30" s="28">
        <f>E30+F30+G30+H30+I30+J30</f>
        <v>0</v>
      </c>
      <c r="E30" s="29">
        <v>0</v>
      </c>
      <c r="F30" s="29">
        <v>0</v>
      </c>
      <c r="G30" s="29">
        <v>0</v>
      </c>
      <c r="H30" s="29">
        <v>0</v>
      </c>
      <c r="I30" s="29"/>
      <c r="J30" s="29"/>
      <c r="K30" s="28">
        <f>L30+M30+N30+O30+P30+Q30</f>
        <v>0</v>
      </c>
      <c r="L30" s="29">
        <v>0</v>
      </c>
      <c r="M30" s="29">
        <v>0</v>
      </c>
      <c r="N30" s="29">
        <v>0</v>
      </c>
      <c r="O30" s="29">
        <v>0</v>
      </c>
      <c r="P30" s="29"/>
      <c r="Q30" s="29"/>
      <c r="R30" s="28">
        <f>S30+T30+U30+V30</f>
        <v>0</v>
      </c>
      <c r="S30" s="29">
        <v>0</v>
      </c>
      <c r="T30" s="29">
        <v>0</v>
      </c>
      <c r="U30" s="29">
        <v>0</v>
      </c>
      <c r="V30" s="29">
        <v>0</v>
      </c>
      <c r="W30" s="29" t="e">
        <f>#REF!+W31+W33+#REF!</f>
        <v>#REF!</v>
      </c>
      <c r="X30" s="29" t="e">
        <f>#REF!+X31+X33+#REF!</f>
        <v>#REF!</v>
      </c>
      <c r="Y30" s="28">
        <f>Z30+AA30+AB30+AC30</f>
        <v>0</v>
      </c>
      <c r="Z30" s="29">
        <f>E30+L30+S30</f>
        <v>0</v>
      </c>
      <c r="AA30" s="29">
        <f t="shared" si="4"/>
        <v>0</v>
      </c>
      <c r="AB30" s="29">
        <f t="shared" si="4"/>
        <v>0</v>
      </c>
      <c r="AC30" s="29">
        <f>H30+O30+V30</f>
        <v>0</v>
      </c>
      <c r="AD30" s="29" t="e">
        <f t="shared" si="4"/>
        <v>#REF!</v>
      </c>
      <c r="AE30" s="29" t="e">
        <f t="shared" si="4"/>
        <v>#REF!</v>
      </c>
    </row>
    <row r="31" spans="1:32" s="19" customFormat="1" ht="141.75" customHeight="1">
      <c r="A31" s="74" t="s">
        <v>77</v>
      </c>
      <c r="B31" s="75"/>
      <c r="C31" s="76"/>
      <c r="D31" s="32">
        <f>E31+F31+G31+H31</f>
        <v>119615.72801999998</v>
      </c>
      <c r="E31" s="32">
        <f>E21+E22+E23</f>
        <v>51579.312229999996</v>
      </c>
      <c r="F31" s="32">
        <f>F21+F22+F23</f>
        <v>68036.41578999998</v>
      </c>
      <c r="G31" s="32">
        <f>G21+G22+G23</f>
        <v>0</v>
      </c>
      <c r="H31" s="32">
        <f>H21+H22+H23</f>
        <v>0</v>
      </c>
      <c r="I31" s="32" t="e">
        <f>I21+I22+I23+#REF!</f>
        <v>#REF!</v>
      </c>
      <c r="J31" s="32" t="e">
        <f>J21+J22+J23+#REF!</f>
        <v>#REF!</v>
      </c>
      <c r="K31" s="32">
        <f>L31+M31+N31+O31</f>
        <v>37062.4</v>
      </c>
      <c r="L31" s="32">
        <f aca="true" t="shared" si="5" ref="L31:Q31">L21+L22+L23</f>
        <v>23039.4</v>
      </c>
      <c r="M31" s="32">
        <f t="shared" si="5"/>
        <v>14023</v>
      </c>
      <c r="N31" s="32">
        <f t="shared" si="5"/>
        <v>0</v>
      </c>
      <c r="O31" s="32">
        <f t="shared" si="5"/>
        <v>0</v>
      </c>
      <c r="P31" s="32">
        <f t="shared" si="5"/>
        <v>0</v>
      </c>
      <c r="Q31" s="32">
        <f t="shared" si="5"/>
        <v>0</v>
      </c>
      <c r="R31" s="32">
        <f>S31+T31+U31+V31</f>
        <v>0</v>
      </c>
      <c r="S31" s="32">
        <f>S21+S22+S23</f>
        <v>0</v>
      </c>
      <c r="T31" s="32">
        <f>T21+T22+T23</f>
        <v>0</v>
      </c>
      <c r="U31" s="32">
        <f>U21+U22+U23</f>
        <v>0</v>
      </c>
      <c r="V31" s="32">
        <f>V21+V22+V23</f>
        <v>0</v>
      </c>
      <c r="W31" s="32" t="e">
        <f>W21+W22+W23+#REF!</f>
        <v>#REF!</v>
      </c>
      <c r="X31" s="32" t="e">
        <f>X21+X22+X23+#REF!</f>
        <v>#REF!</v>
      </c>
      <c r="Y31" s="32">
        <f>Z31+AA31+AB31+AC31</f>
        <v>156678.12802</v>
      </c>
      <c r="Z31" s="32">
        <f>Z21+Z22+Z23</f>
        <v>74618.71223</v>
      </c>
      <c r="AA31" s="32">
        <f>AA21+AA22+AA23</f>
        <v>82059.41578999998</v>
      </c>
      <c r="AB31" s="32">
        <f>AB21+AB22+AB23</f>
        <v>0</v>
      </c>
      <c r="AC31" s="32">
        <f>AC21+AC22+AC23</f>
        <v>0</v>
      </c>
      <c r="AD31" s="32" t="e">
        <f>AD21+AD22+AD23+#REF!</f>
        <v>#REF!</v>
      </c>
      <c r="AE31" s="32" t="e">
        <f>AE21+AE22+AE23+#REF!</f>
        <v>#REF!</v>
      </c>
      <c r="AF31" s="45"/>
    </row>
    <row r="32" spans="1:32" ht="23.25">
      <c r="A32" s="71" t="s">
        <v>60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48"/>
    </row>
    <row r="33" spans="1:32" ht="264" customHeight="1">
      <c r="A33" s="42" t="s">
        <v>8</v>
      </c>
      <c r="B33" s="42" t="s">
        <v>102</v>
      </c>
      <c r="C33" s="40" t="s">
        <v>103</v>
      </c>
      <c r="D33" s="32">
        <f aca="true" t="shared" si="6" ref="D33:D38">E33+F33+G33+H33+I33+J33</f>
        <v>181403.64686</v>
      </c>
      <c r="E33" s="29">
        <f>10872.15663+73.29429+23844.33289+1092.06151+21116.42081+942.84766+15627.519+580.10934+1092.06151+942.84766+580.10934+73.29429+612.06618+172.25367+220.15+844.19254+1375+1335.53475-883+449.5+308.688+280.46-141-50</f>
        <v>81360.90007</v>
      </c>
      <c r="F33" s="29">
        <f>11315.53182+31438.04879+29845.41823+19413.48323+224.13236+606.13236+7200</f>
        <v>100042.74679</v>
      </c>
      <c r="G33" s="31">
        <v>0</v>
      </c>
      <c r="H33" s="31">
        <v>0</v>
      </c>
      <c r="I33" s="31"/>
      <c r="J33" s="31"/>
      <c r="K33" s="32">
        <f aca="true" t="shared" si="7" ref="K33:K38">L33+M33+N33+O33+P33+Q33</f>
        <v>22000</v>
      </c>
      <c r="L33" s="29">
        <f>7000+7000</f>
        <v>14000</v>
      </c>
      <c r="M33" s="29">
        <f>4000+4000</f>
        <v>8000</v>
      </c>
      <c r="N33" s="31">
        <v>0</v>
      </c>
      <c r="O33" s="31">
        <v>0</v>
      </c>
      <c r="P33" s="31"/>
      <c r="Q33" s="31"/>
      <c r="R33" s="32">
        <f>S33+T33+U33+V33+W33+X33</f>
        <v>0</v>
      </c>
      <c r="S33" s="29">
        <v>0</v>
      </c>
      <c r="T33" s="29">
        <v>0</v>
      </c>
      <c r="U33" s="31">
        <v>0</v>
      </c>
      <c r="V33" s="31">
        <v>0</v>
      </c>
      <c r="W33" s="31">
        <v>0</v>
      </c>
      <c r="X33" s="31">
        <v>0</v>
      </c>
      <c r="Y33" s="32">
        <f>Z33+AA33+AB33+AC33+AD33+AE33</f>
        <v>203403.64686</v>
      </c>
      <c r="Z33" s="29">
        <f>E33+L33+S33</f>
        <v>95360.90007</v>
      </c>
      <c r="AA33" s="29">
        <f>F33+M33+T33</f>
        <v>108042.74679</v>
      </c>
      <c r="AB33" s="29">
        <f>G33+N33+U33</f>
        <v>0</v>
      </c>
      <c r="AC33" s="29">
        <f>H33+O33+V33</f>
        <v>0</v>
      </c>
      <c r="AD33" s="29">
        <f aca="true" t="shared" si="8" ref="AA33:AE34">I33+P33+W33</f>
        <v>0</v>
      </c>
      <c r="AE33" s="29">
        <f t="shared" si="8"/>
        <v>0</v>
      </c>
      <c r="AF33" s="48"/>
    </row>
    <row r="34" spans="1:32" ht="215.25" customHeight="1">
      <c r="A34" s="42" t="s">
        <v>9</v>
      </c>
      <c r="B34" s="42" t="s">
        <v>107</v>
      </c>
      <c r="C34" s="40" t="s">
        <v>103</v>
      </c>
      <c r="D34" s="32">
        <f>E34+F34+G34+H34+I34+J34</f>
        <v>0</v>
      </c>
      <c r="E34" s="29">
        <f>E35+E36+E37+E38</f>
        <v>0</v>
      </c>
      <c r="F34" s="29">
        <f>F35+F36+F37+F38</f>
        <v>0</v>
      </c>
      <c r="G34" s="29">
        <f>G35+G36+G37+G38</f>
        <v>0</v>
      </c>
      <c r="H34" s="29">
        <f>H35+H36+H37+H38</f>
        <v>0</v>
      </c>
      <c r="I34" s="29"/>
      <c r="J34" s="29"/>
      <c r="K34" s="32">
        <f t="shared" si="7"/>
        <v>71</v>
      </c>
      <c r="L34" s="29">
        <f>L35+L36</f>
        <v>54</v>
      </c>
      <c r="M34" s="29">
        <f>M35+M36</f>
        <v>17</v>
      </c>
      <c r="N34" s="29">
        <f>N35+N36</f>
        <v>0</v>
      </c>
      <c r="O34" s="29">
        <f>O35+O36</f>
        <v>0</v>
      </c>
      <c r="P34" s="29"/>
      <c r="Q34" s="29"/>
      <c r="R34" s="32">
        <f>S34+T34+U34+V34</f>
        <v>0</v>
      </c>
      <c r="S34" s="29">
        <f>S35+S36</f>
        <v>0</v>
      </c>
      <c r="T34" s="29">
        <f>T35+T36</f>
        <v>0</v>
      </c>
      <c r="U34" s="29">
        <f>U35+U36</f>
        <v>0</v>
      </c>
      <c r="V34" s="29">
        <f>V35+V36</f>
        <v>0</v>
      </c>
      <c r="W34" s="29" t="e">
        <f>#REF!+W35+#REF!+#REF!</f>
        <v>#REF!</v>
      </c>
      <c r="X34" s="29" t="e">
        <f>#REF!+X35+#REF!+#REF!</f>
        <v>#REF!</v>
      </c>
      <c r="Y34" s="32">
        <f>Z34+AA34+AB34+AC34</f>
        <v>71</v>
      </c>
      <c r="Z34" s="29">
        <f>E34+L34+S34</f>
        <v>54</v>
      </c>
      <c r="AA34" s="29">
        <f t="shared" si="8"/>
        <v>17</v>
      </c>
      <c r="AB34" s="29">
        <f t="shared" si="8"/>
        <v>0</v>
      </c>
      <c r="AC34" s="29">
        <f t="shared" si="8"/>
        <v>0</v>
      </c>
      <c r="AD34" s="29" t="e">
        <f t="shared" si="8"/>
        <v>#REF!</v>
      </c>
      <c r="AE34" s="29" t="e">
        <f t="shared" si="8"/>
        <v>#REF!</v>
      </c>
      <c r="AF34" s="48"/>
    </row>
    <row r="35" spans="1:31" ht="236.25" customHeight="1">
      <c r="A35" s="43" t="s">
        <v>64</v>
      </c>
      <c r="B35" s="42" t="s">
        <v>104</v>
      </c>
      <c r="C35" s="40" t="s">
        <v>105</v>
      </c>
      <c r="D35" s="32">
        <f t="shared" si="6"/>
        <v>0</v>
      </c>
      <c r="E35" s="29">
        <v>0</v>
      </c>
      <c r="F35" s="29">
        <v>0</v>
      </c>
      <c r="G35" s="31">
        <v>0</v>
      </c>
      <c r="H35" s="31">
        <v>0</v>
      </c>
      <c r="I35" s="31"/>
      <c r="J35" s="31"/>
      <c r="K35" s="32">
        <f t="shared" si="7"/>
        <v>71</v>
      </c>
      <c r="L35" s="29">
        <f>7.3+21+14+32.7+9-30</f>
        <v>54</v>
      </c>
      <c r="M35" s="29">
        <f>9+8</f>
        <v>17</v>
      </c>
      <c r="N35" s="31">
        <v>0</v>
      </c>
      <c r="O35" s="31">
        <v>0</v>
      </c>
      <c r="P35" s="31"/>
      <c r="Q35" s="31"/>
      <c r="R35" s="32">
        <f>S35+T35+U35+V35+W35+X35</f>
        <v>0</v>
      </c>
      <c r="S35" s="29">
        <v>0</v>
      </c>
      <c r="T35" s="29">
        <v>0</v>
      </c>
      <c r="U35" s="31">
        <v>0</v>
      </c>
      <c r="V35" s="31">
        <v>0</v>
      </c>
      <c r="W35" s="31">
        <v>0</v>
      </c>
      <c r="X35" s="31">
        <v>0</v>
      </c>
      <c r="Y35" s="32">
        <f>Z35+AA35+AB35+AC35+AD35+AE35</f>
        <v>71</v>
      </c>
      <c r="Z35" s="29">
        <f>E35+L35+S35</f>
        <v>54</v>
      </c>
      <c r="AA35" s="29">
        <f aca="true" t="shared" si="9" ref="AA35:AE36">F35+M35+T35</f>
        <v>17</v>
      </c>
      <c r="AB35" s="29">
        <f t="shared" si="9"/>
        <v>0</v>
      </c>
      <c r="AC35" s="29">
        <f t="shared" si="9"/>
        <v>0</v>
      </c>
      <c r="AD35" s="29">
        <f t="shared" si="9"/>
        <v>0</v>
      </c>
      <c r="AE35" s="29">
        <f t="shared" si="9"/>
        <v>0</v>
      </c>
    </row>
    <row r="36" spans="1:31" ht="155.25" customHeight="1" hidden="1">
      <c r="A36" s="41" t="s">
        <v>65</v>
      </c>
      <c r="B36" s="40" t="s">
        <v>66</v>
      </c>
      <c r="C36" s="40" t="s">
        <v>61</v>
      </c>
      <c r="D36" s="32">
        <f t="shared" si="6"/>
        <v>0</v>
      </c>
      <c r="E36" s="29">
        <v>0</v>
      </c>
      <c r="F36" s="29">
        <v>0</v>
      </c>
      <c r="G36" s="31">
        <v>0</v>
      </c>
      <c r="H36" s="31">
        <v>0</v>
      </c>
      <c r="I36" s="31"/>
      <c r="J36" s="31">
        <v>0</v>
      </c>
      <c r="K36" s="32">
        <f t="shared" si="7"/>
        <v>0</v>
      </c>
      <c r="L36" s="29">
        <v>0</v>
      </c>
      <c r="M36" s="29">
        <v>0</v>
      </c>
      <c r="N36" s="31">
        <v>0</v>
      </c>
      <c r="O36" s="31">
        <v>0</v>
      </c>
      <c r="P36" s="31"/>
      <c r="Q36" s="31"/>
      <c r="R36" s="32">
        <f>S36+T36+U36+V36+W36+X36</f>
        <v>0</v>
      </c>
      <c r="S36" s="29">
        <v>0</v>
      </c>
      <c r="T36" s="29">
        <v>0</v>
      </c>
      <c r="U36" s="31">
        <v>0</v>
      </c>
      <c r="V36" s="31">
        <v>0</v>
      </c>
      <c r="W36" s="31">
        <v>0</v>
      </c>
      <c r="X36" s="31">
        <v>0</v>
      </c>
      <c r="Y36" s="32">
        <f>Z36+AA36+AB36+AC36+AD36+AE36</f>
        <v>0</v>
      </c>
      <c r="Z36" s="29">
        <f>E36+L36+S36</f>
        <v>0</v>
      </c>
      <c r="AA36" s="29">
        <f t="shared" si="9"/>
        <v>0</v>
      </c>
      <c r="AB36" s="31">
        <f t="shared" si="9"/>
        <v>0</v>
      </c>
      <c r="AC36" s="31">
        <f t="shared" si="9"/>
        <v>0</v>
      </c>
      <c r="AD36" s="31">
        <f t="shared" si="9"/>
        <v>0</v>
      </c>
      <c r="AE36" s="30">
        <f t="shared" si="9"/>
        <v>0</v>
      </c>
    </row>
    <row r="37" spans="1:31" ht="275.25" customHeight="1" hidden="1">
      <c r="A37" s="43" t="s">
        <v>85</v>
      </c>
      <c r="B37" s="49" t="s">
        <v>106</v>
      </c>
      <c r="C37" s="40" t="s">
        <v>103</v>
      </c>
      <c r="D37" s="32">
        <f t="shared" si="6"/>
        <v>0</v>
      </c>
      <c r="E37" s="29">
        <v>0</v>
      </c>
      <c r="F37" s="29">
        <v>0</v>
      </c>
      <c r="G37" s="31">
        <v>0</v>
      </c>
      <c r="H37" s="31">
        <v>0</v>
      </c>
      <c r="I37" s="31"/>
      <c r="J37" s="31">
        <v>0</v>
      </c>
      <c r="K37" s="32">
        <f t="shared" si="7"/>
        <v>0</v>
      </c>
      <c r="L37" s="29">
        <v>0</v>
      </c>
      <c r="M37" s="29">
        <v>0</v>
      </c>
      <c r="N37" s="31">
        <v>0</v>
      </c>
      <c r="O37" s="31">
        <v>0</v>
      </c>
      <c r="P37" s="31"/>
      <c r="Q37" s="31"/>
      <c r="R37" s="32">
        <f>S37+T37+U37+V37+W37+X37</f>
        <v>0</v>
      </c>
      <c r="S37" s="29">
        <v>0</v>
      </c>
      <c r="T37" s="29">
        <v>0</v>
      </c>
      <c r="U37" s="31">
        <v>0</v>
      </c>
      <c r="V37" s="31">
        <v>0</v>
      </c>
      <c r="W37" s="31">
        <v>0</v>
      </c>
      <c r="X37" s="31">
        <v>0</v>
      </c>
      <c r="Y37" s="32">
        <f>Z37+AA37+AB37+AC37+AD37+AE37</f>
        <v>0</v>
      </c>
      <c r="Z37" s="29">
        <f aca="true" t="shared" si="10" ref="Z37:AE37">E37+L37+S37</f>
        <v>0</v>
      </c>
      <c r="AA37" s="29">
        <f t="shared" si="10"/>
        <v>0</v>
      </c>
      <c r="AB37" s="31">
        <f t="shared" si="10"/>
        <v>0</v>
      </c>
      <c r="AC37" s="31">
        <f t="shared" si="10"/>
        <v>0</v>
      </c>
      <c r="AD37" s="31">
        <f t="shared" si="10"/>
        <v>0</v>
      </c>
      <c r="AE37" s="30">
        <f t="shared" si="10"/>
        <v>0</v>
      </c>
    </row>
    <row r="38" spans="1:31" ht="155.25" customHeight="1" hidden="1">
      <c r="A38" s="43" t="s">
        <v>90</v>
      </c>
      <c r="B38" s="42" t="s">
        <v>97</v>
      </c>
      <c r="C38" s="40" t="s">
        <v>62</v>
      </c>
      <c r="D38" s="32">
        <f t="shared" si="6"/>
        <v>0</v>
      </c>
      <c r="E38" s="29">
        <v>0</v>
      </c>
      <c r="F38" s="29">
        <v>0</v>
      </c>
      <c r="G38" s="31">
        <v>0</v>
      </c>
      <c r="H38" s="31">
        <v>0</v>
      </c>
      <c r="I38" s="31"/>
      <c r="J38" s="31">
        <v>0</v>
      </c>
      <c r="K38" s="32">
        <f t="shared" si="7"/>
        <v>0</v>
      </c>
      <c r="L38" s="29">
        <v>0</v>
      </c>
      <c r="M38" s="29">
        <v>0</v>
      </c>
      <c r="N38" s="31">
        <v>0</v>
      </c>
      <c r="O38" s="31">
        <v>0</v>
      </c>
      <c r="P38" s="31"/>
      <c r="Q38" s="31"/>
      <c r="R38" s="32">
        <f>S38+T38+U38+V38+W38+X38</f>
        <v>0</v>
      </c>
      <c r="S38" s="29">
        <v>0</v>
      </c>
      <c r="T38" s="29">
        <v>0</v>
      </c>
      <c r="U38" s="31">
        <v>0</v>
      </c>
      <c r="V38" s="31">
        <v>0</v>
      </c>
      <c r="W38" s="31">
        <v>0</v>
      </c>
      <c r="X38" s="31">
        <v>0</v>
      </c>
      <c r="Y38" s="32">
        <f>Z38+AA38+AB38+AC38+AD38+AE38</f>
        <v>0</v>
      </c>
      <c r="Z38" s="29">
        <f aca="true" t="shared" si="11" ref="Z38:AE38">E38+L38+S38</f>
        <v>0</v>
      </c>
      <c r="AA38" s="29">
        <f t="shared" si="11"/>
        <v>0</v>
      </c>
      <c r="AB38" s="31">
        <f t="shared" si="11"/>
        <v>0</v>
      </c>
      <c r="AC38" s="31">
        <f t="shared" si="11"/>
        <v>0</v>
      </c>
      <c r="AD38" s="31">
        <f t="shared" si="11"/>
        <v>0</v>
      </c>
      <c r="AE38" s="30">
        <f t="shared" si="11"/>
        <v>0</v>
      </c>
    </row>
    <row r="39" spans="1:32" s="2" customFormat="1" ht="71.25" customHeight="1" hidden="1">
      <c r="A39" s="41"/>
      <c r="B39" s="58" t="s">
        <v>127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60"/>
      <c r="AD39" s="31"/>
      <c r="AE39" s="30"/>
      <c r="AF39" s="51"/>
    </row>
    <row r="40" spans="1:32" s="2" customFormat="1" ht="261.75" customHeight="1">
      <c r="A40" s="43" t="s">
        <v>125</v>
      </c>
      <c r="B40" s="49" t="s">
        <v>128</v>
      </c>
      <c r="C40" s="40" t="s">
        <v>123</v>
      </c>
      <c r="D40" s="32">
        <f>E40+F40+G40+H40</f>
        <v>752.61342</v>
      </c>
      <c r="E40" s="31">
        <v>0</v>
      </c>
      <c r="F40" s="31">
        <v>752.61342</v>
      </c>
      <c r="G40" s="31">
        <v>0</v>
      </c>
      <c r="H40" s="31">
        <v>0</v>
      </c>
      <c r="I40" s="31"/>
      <c r="J40" s="31"/>
      <c r="K40" s="32">
        <f>L40+M40+N40+O40</f>
        <v>985</v>
      </c>
      <c r="L40" s="31">
        <v>0</v>
      </c>
      <c r="M40" s="31">
        <v>985</v>
      </c>
      <c r="N40" s="31">
        <v>0</v>
      </c>
      <c r="O40" s="31">
        <v>0</v>
      </c>
      <c r="P40" s="31"/>
      <c r="Q40" s="31"/>
      <c r="R40" s="32">
        <f>S40+T40+U40+V40</f>
        <v>185</v>
      </c>
      <c r="S40" s="31">
        <v>0</v>
      </c>
      <c r="T40" s="31">
        <v>185</v>
      </c>
      <c r="U40" s="31">
        <v>0</v>
      </c>
      <c r="V40" s="31">
        <v>0</v>
      </c>
      <c r="W40" s="31"/>
      <c r="X40" s="31"/>
      <c r="Y40" s="32">
        <f>Z40+AA40+AB40+AC40</f>
        <v>1922.6134200000001</v>
      </c>
      <c r="Z40" s="31">
        <f>E40+L40</f>
        <v>0</v>
      </c>
      <c r="AA40" s="31">
        <f>F40+M40+T40</f>
        <v>1922.6134200000001</v>
      </c>
      <c r="AB40" s="31">
        <f>G40+N40</f>
        <v>0</v>
      </c>
      <c r="AC40" s="31">
        <f>H40+O40</f>
        <v>0</v>
      </c>
      <c r="AD40" s="31"/>
      <c r="AE40" s="30"/>
      <c r="AF40" s="51"/>
    </row>
    <row r="41" spans="1:32" s="2" customFormat="1" ht="261.75" customHeight="1">
      <c r="A41" s="43" t="s">
        <v>126</v>
      </c>
      <c r="B41" s="49" t="s">
        <v>129</v>
      </c>
      <c r="C41" s="40" t="s">
        <v>62</v>
      </c>
      <c r="D41" s="32">
        <f>E41+F41+G41+H41</f>
        <v>223.99732</v>
      </c>
      <c r="E41" s="31">
        <v>0</v>
      </c>
      <c r="F41" s="31">
        <v>223.99732</v>
      </c>
      <c r="G41" s="31">
        <v>0</v>
      </c>
      <c r="H41" s="31">
        <v>0</v>
      </c>
      <c r="I41" s="31"/>
      <c r="J41" s="31"/>
      <c r="K41" s="32">
        <f>L41+M41+N41+O41</f>
        <v>903.633</v>
      </c>
      <c r="L41" s="31">
        <v>0</v>
      </c>
      <c r="M41" s="31">
        <v>903.633</v>
      </c>
      <c r="N41" s="31">
        <v>0</v>
      </c>
      <c r="O41" s="31">
        <v>0</v>
      </c>
      <c r="P41" s="31"/>
      <c r="Q41" s="31"/>
      <c r="R41" s="32">
        <f>S41+T41+U41+V41</f>
        <v>190</v>
      </c>
      <c r="S41" s="31">
        <v>0</v>
      </c>
      <c r="T41" s="31">
        <v>190</v>
      </c>
      <c r="U41" s="31">
        <v>0</v>
      </c>
      <c r="V41" s="31">
        <v>0</v>
      </c>
      <c r="W41" s="31"/>
      <c r="X41" s="31"/>
      <c r="Y41" s="32">
        <f>Z41+AA41+AB41+AC41</f>
        <v>1317.63032</v>
      </c>
      <c r="Z41" s="31">
        <f>E41+L41</f>
        <v>0</v>
      </c>
      <c r="AA41" s="31">
        <f>F41+M41+T41</f>
        <v>1317.63032</v>
      </c>
      <c r="AB41" s="31">
        <f>G41+N41</f>
        <v>0</v>
      </c>
      <c r="AC41" s="31">
        <f>H41+O41</f>
        <v>0</v>
      </c>
      <c r="AD41" s="31"/>
      <c r="AE41" s="30"/>
      <c r="AF41" s="51"/>
    </row>
    <row r="42" spans="1:32" s="2" customFormat="1" ht="71.25" customHeight="1">
      <c r="A42" s="41"/>
      <c r="B42" s="58" t="s">
        <v>82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60"/>
      <c r="AD42" s="31"/>
      <c r="AE42" s="30"/>
      <c r="AF42" s="51"/>
    </row>
    <row r="43" spans="1:31" ht="261.75" customHeight="1">
      <c r="A43" s="54" t="s">
        <v>70</v>
      </c>
      <c r="B43" s="77" t="s">
        <v>83</v>
      </c>
      <c r="C43" s="40" t="s">
        <v>123</v>
      </c>
      <c r="D43" s="32">
        <f>E43+F43+G43+H43</f>
        <v>161.5</v>
      </c>
      <c r="E43" s="29">
        <v>0</v>
      </c>
      <c r="F43" s="29">
        <f>161.46+0.04</f>
        <v>161.5</v>
      </c>
      <c r="G43" s="31">
        <v>0</v>
      </c>
      <c r="H43" s="31">
        <v>0</v>
      </c>
      <c r="I43" s="31"/>
      <c r="J43" s="31"/>
      <c r="K43" s="32">
        <f>L43+M43+N43+O43</f>
        <v>3875</v>
      </c>
      <c r="L43" s="29">
        <v>0</v>
      </c>
      <c r="M43" s="29">
        <v>3875</v>
      </c>
      <c r="N43" s="31">
        <v>0</v>
      </c>
      <c r="O43" s="31">
        <v>0</v>
      </c>
      <c r="P43" s="31"/>
      <c r="Q43" s="31"/>
      <c r="R43" s="32">
        <f>S43+T43+U43+V43</f>
        <v>0</v>
      </c>
      <c r="S43" s="29">
        <v>0</v>
      </c>
      <c r="T43" s="29">
        <v>0</v>
      </c>
      <c r="U43" s="31">
        <v>0</v>
      </c>
      <c r="V43" s="31">
        <v>0</v>
      </c>
      <c r="W43" s="31"/>
      <c r="X43" s="31"/>
      <c r="Y43" s="32">
        <f>Z43+AA43+AB43+AC43</f>
        <v>4036.5</v>
      </c>
      <c r="Z43" s="29">
        <f>E43+L43</f>
        <v>0</v>
      </c>
      <c r="AA43" s="29">
        <f aca="true" t="shared" si="12" ref="AA43:AC45">F43+M43</f>
        <v>4036.5</v>
      </c>
      <c r="AB43" s="29">
        <f t="shared" si="12"/>
        <v>0</v>
      </c>
      <c r="AC43" s="29">
        <f t="shared" si="12"/>
        <v>0</v>
      </c>
      <c r="AD43" s="31"/>
      <c r="AE43" s="30"/>
    </row>
    <row r="44" spans="1:32" ht="155.25" customHeight="1" hidden="1">
      <c r="A44" s="80"/>
      <c r="B44" s="79"/>
      <c r="C44" s="40" t="s">
        <v>62</v>
      </c>
      <c r="D44" s="32">
        <f>E44+F44+G44+H44</f>
        <v>0</v>
      </c>
      <c r="E44" s="29">
        <v>0</v>
      </c>
      <c r="F44" s="29">
        <v>0</v>
      </c>
      <c r="G44" s="31">
        <v>0</v>
      </c>
      <c r="H44" s="31">
        <v>0</v>
      </c>
      <c r="I44" s="31"/>
      <c r="J44" s="31"/>
      <c r="K44" s="32">
        <f>L44+M44+N44+O44</f>
        <v>0</v>
      </c>
      <c r="L44" s="29">
        <v>0</v>
      </c>
      <c r="M44" s="29">
        <v>0</v>
      </c>
      <c r="N44" s="31">
        <v>0</v>
      </c>
      <c r="O44" s="31">
        <v>0</v>
      </c>
      <c r="P44" s="31"/>
      <c r="Q44" s="31"/>
      <c r="R44" s="32">
        <f>S44+T44+U44+V44</f>
        <v>0</v>
      </c>
      <c r="S44" s="29">
        <v>0</v>
      </c>
      <c r="T44" s="29">
        <v>0</v>
      </c>
      <c r="U44" s="31">
        <v>0</v>
      </c>
      <c r="V44" s="31">
        <v>0</v>
      </c>
      <c r="W44" s="31"/>
      <c r="X44" s="31"/>
      <c r="Y44" s="32">
        <f>Z44+AA44+AB44+AC44</f>
        <v>0</v>
      </c>
      <c r="Z44" s="29">
        <f>E44+L44</f>
        <v>0</v>
      </c>
      <c r="AA44" s="29">
        <f>F44+M44+T44</f>
        <v>0</v>
      </c>
      <c r="AB44" s="29">
        <f t="shared" si="12"/>
        <v>0</v>
      </c>
      <c r="AC44" s="29">
        <f t="shared" si="12"/>
        <v>0</v>
      </c>
      <c r="AD44" s="31"/>
      <c r="AE44" s="30"/>
      <c r="AF44" s="48"/>
    </row>
    <row r="45" spans="1:31" ht="42" customHeight="1" hidden="1">
      <c r="A45" s="55"/>
      <c r="B45" s="78"/>
      <c r="C45" s="40" t="s">
        <v>63</v>
      </c>
      <c r="D45" s="32">
        <f>E45+F45+G45+H45</f>
        <v>0</v>
      </c>
      <c r="E45" s="29">
        <v>0</v>
      </c>
      <c r="F45" s="29">
        <v>0</v>
      </c>
      <c r="G45" s="31">
        <v>0</v>
      </c>
      <c r="H45" s="31">
        <v>0</v>
      </c>
      <c r="I45" s="31"/>
      <c r="J45" s="31"/>
      <c r="K45" s="32">
        <f>L45+M45+N45+O45</f>
        <v>0</v>
      </c>
      <c r="L45" s="29">
        <v>0</v>
      </c>
      <c r="M45" s="29">
        <v>0</v>
      </c>
      <c r="N45" s="31">
        <v>0</v>
      </c>
      <c r="O45" s="31">
        <v>0</v>
      </c>
      <c r="P45" s="31"/>
      <c r="Q45" s="31"/>
      <c r="R45" s="32">
        <f>S45+T45+U45+V45</f>
        <v>0</v>
      </c>
      <c r="S45" s="29">
        <v>0</v>
      </c>
      <c r="T45" s="29">
        <v>0</v>
      </c>
      <c r="U45" s="31">
        <v>0</v>
      </c>
      <c r="V45" s="31">
        <v>0</v>
      </c>
      <c r="W45" s="31"/>
      <c r="X45" s="31"/>
      <c r="Y45" s="32">
        <f>Z45+AA45+AB45+AC45</f>
        <v>0</v>
      </c>
      <c r="Z45" s="29">
        <f>E45+L45</f>
        <v>0</v>
      </c>
      <c r="AA45" s="29">
        <f t="shared" si="12"/>
        <v>0</v>
      </c>
      <c r="AB45" s="29">
        <f t="shared" si="12"/>
        <v>0</v>
      </c>
      <c r="AC45" s="29">
        <f t="shared" si="12"/>
        <v>0</v>
      </c>
      <c r="AD45" s="31"/>
      <c r="AE45" s="30"/>
    </row>
    <row r="46" spans="1:32" ht="125.25" customHeight="1">
      <c r="A46" s="74" t="s">
        <v>77</v>
      </c>
      <c r="B46" s="75"/>
      <c r="C46" s="76"/>
      <c r="D46" s="32">
        <f>E46+F46+G46+H46</f>
        <v>182541.7576</v>
      </c>
      <c r="E46" s="32">
        <f>E33+E34+E43+E44+E45+E40+E41</f>
        <v>81360.90007</v>
      </c>
      <c r="F46" s="32">
        <f>F33+F34+F43+F44+F45+F40+F41</f>
        <v>101180.85753</v>
      </c>
      <c r="G46" s="32">
        <f>G33+G34+G43+G44+G45</f>
        <v>0</v>
      </c>
      <c r="H46" s="32">
        <f>H33+H34+H43+H44+H45</f>
        <v>0</v>
      </c>
      <c r="I46" s="32" t="e">
        <f>I33+#REF!+#REF!+I34+#REF!+I43+I44+I45</f>
        <v>#REF!</v>
      </c>
      <c r="J46" s="32" t="e">
        <f>J33+#REF!+#REF!+J34+#REF!+J43+J44+J45</f>
        <v>#REF!</v>
      </c>
      <c r="K46" s="32">
        <f>L46+M46+N46+O46</f>
        <v>27834.633</v>
      </c>
      <c r="L46" s="32">
        <f>L33+L34+L43+L44+L45+L40+L41</f>
        <v>14054</v>
      </c>
      <c r="M46" s="32">
        <f>M33+M34+M43+M44+M45+M40+M41</f>
        <v>13780.633</v>
      </c>
      <c r="N46" s="32">
        <f>N33+N34+N43+N44+N45</f>
        <v>0</v>
      </c>
      <c r="O46" s="32">
        <f>O33+O34+O43+O44+O45</f>
        <v>0</v>
      </c>
      <c r="P46" s="32" t="e">
        <f>P33+#REF!+#REF!+P34+#REF!+P43+P44++#REF!+P45+#REF!+#REF!</f>
        <v>#REF!</v>
      </c>
      <c r="Q46" s="32" t="e">
        <f>Q33+#REF!+#REF!+Q34+#REF!+Q43+Q44++#REF!+Q45+#REF!+#REF!</f>
        <v>#REF!</v>
      </c>
      <c r="R46" s="32">
        <f>S46+T46+U46+V46</f>
        <v>375</v>
      </c>
      <c r="S46" s="32">
        <f>S33+S34+S43+S44+S45+S41+S40</f>
        <v>0</v>
      </c>
      <c r="T46" s="32">
        <f>T33+T34+T43+T44+T45+T41+T40</f>
        <v>375</v>
      </c>
      <c r="U46" s="32">
        <f>U33+U34+U43+U44+U45</f>
        <v>0</v>
      </c>
      <c r="V46" s="32">
        <f>V33+V34+V43+V44+V45</f>
        <v>0</v>
      </c>
      <c r="W46" s="32" t="e">
        <f>W33+W34+W43+W44+W45</f>
        <v>#REF!</v>
      </c>
      <c r="X46" s="32" t="e">
        <f>X33+X34+X43+X44+X45</f>
        <v>#REF!</v>
      </c>
      <c r="Y46" s="32">
        <f>Z46+AA46+AB46+AC46</f>
        <v>210751.39059999998</v>
      </c>
      <c r="Z46" s="32">
        <f>Z33+Z34+Z43+Z44+Z45</f>
        <v>95414.90007</v>
      </c>
      <c r="AA46" s="32">
        <f>AA33+AA34+AA43+AA44+AA45+AA40+AA41</f>
        <v>115336.49053</v>
      </c>
      <c r="AB46" s="32">
        <f>AB33+AB34+AB43+AB44+AB45</f>
        <v>0</v>
      </c>
      <c r="AC46" s="32">
        <f>AC33+AC34+AC43+AC44+AC45</f>
        <v>0</v>
      </c>
      <c r="AD46" s="32" t="e">
        <f>AD33+#REF!+#REF!+AD34+#REF!+#REF!</f>
        <v>#REF!</v>
      </c>
      <c r="AE46" s="32" t="e">
        <f>AE33+#REF!+#REF!+AE34+#REF!+#REF!</f>
        <v>#REF!</v>
      </c>
      <c r="AF46" s="48"/>
    </row>
    <row r="47" spans="1:31" ht="41.25" customHeight="1">
      <c r="A47" s="71" t="s">
        <v>67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</row>
    <row r="48" spans="1:31" ht="266.25" customHeight="1">
      <c r="A48" s="42" t="s">
        <v>10</v>
      </c>
      <c r="B48" s="42" t="s">
        <v>109</v>
      </c>
      <c r="C48" s="40" t="s">
        <v>108</v>
      </c>
      <c r="D48" s="28">
        <f>E48+F48+G48+H48+I48+J48</f>
        <v>83830.4668</v>
      </c>
      <c r="E48" s="31">
        <f>9479.42382+32.38432+2072.99503+28223.37156+32.38432+18.145+255.234+39.08728+5-325-509-75-1210-641-30-341.32099-15-20-10-185</f>
        <v>36796.70433999999</v>
      </c>
      <c r="F48" s="33">
        <f>10213.89762+2471.73713+29067.75529+660+580.48907+1639.88335+2400</f>
        <v>47033.76246</v>
      </c>
      <c r="G48" s="30">
        <v>0</v>
      </c>
      <c r="H48" s="30">
        <v>0</v>
      </c>
      <c r="I48" s="31"/>
      <c r="J48" s="30"/>
      <c r="K48" s="28">
        <f>L48+M48+N48+O48+P48+Q48</f>
        <v>0</v>
      </c>
      <c r="L48" s="31">
        <v>0</v>
      </c>
      <c r="M48" s="33">
        <v>0</v>
      </c>
      <c r="N48" s="30">
        <v>0</v>
      </c>
      <c r="O48" s="30">
        <v>0</v>
      </c>
      <c r="P48" s="31"/>
      <c r="Q48" s="30"/>
      <c r="R48" s="28">
        <f>S48+T48+U48+V48+W48+X48</f>
        <v>0</v>
      </c>
      <c r="S48" s="31">
        <v>0</v>
      </c>
      <c r="T48" s="33">
        <v>0</v>
      </c>
      <c r="U48" s="30">
        <v>0</v>
      </c>
      <c r="V48" s="30">
        <v>0</v>
      </c>
      <c r="W48" s="31">
        <v>0</v>
      </c>
      <c r="X48" s="30">
        <v>0</v>
      </c>
      <c r="Y48" s="28">
        <f>Z48+AA48+AB48+AC48+AD48+AE48</f>
        <v>83830.4668</v>
      </c>
      <c r="Z48" s="31">
        <f aca="true" t="shared" si="13" ref="Z48:AE48">E48+L48+S48</f>
        <v>36796.70433999999</v>
      </c>
      <c r="AA48" s="31">
        <f t="shared" si="13"/>
        <v>47033.76246</v>
      </c>
      <c r="AB48" s="31">
        <f t="shared" si="13"/>
        <v>0</v>
      </c>
      <c r="AC48" s="31">
        <f t="shared" si="13"/>
        <v>0</v>
      </c>
      <c r="AD48" s="31">
        <f t="shared" si="13"/>
        <v>0</v>
      </c>
      <c r="AE48" s="31">
        <f t="shared" si="13"/>
        <v>0</v>
      </c>
    </row>
    <row r="49" spans="1:31" ht="152.25" customHeight="1">
      <c r="A49" s="42" t="s">
        <v>88</v>
      </c>
      <c r="B49" s="42" t="s">
        <v>107</v>
      </c>
      <c r="C49" s="40" t="s">
        <v>108</v>
      </c>
      <c r="D49" s="28">
        <f>E49+F49+G49+H49</f>
        <v>1036.375</v>
      </c>
      <c r="E49" s="31">
        <f>E50+E52+E51</f>
        <v>483.15</v>
      </c>
      <c r="F49" s="31">
        <f>F50+F52+F51</f>
        <v>553.225</v>
      </c>
      <c r="G49" s="31">
        <f>G50</f>
        <v>0</v>
      </c>
      <c r="H49" s="31">
        <f>H50</f>
        <v>0</v>
      </c>
      <c r="I49" s="31" t="e">
        <f>I50+#REF!</f>
        <v>#REF!</v>
      </c>
      <c r="J49" s="31" t="e">
        <f>J50+#REF!</f>
        <v>#REF!</v>
      </c>
      <c r="K49" s="28">
        <f>L49+M49+N49+O49+P49+Q49</f>
        <v>665.5</v>
      </c>
      <c r="L49" s="31">
        <f>L50+L52+L51</f>
        <v>352.59999999999997</v>
      </c>
      <c r="M49" s="31">
        <f>M50+M52+M51</f>
        <v>312.9</v>
      </c>
      <c r="N49" s="31">
        <f>N50+N52</f>
        <v>0</v>
      </c>
      <c r="O49" s="31">
        <f>O50+O52</f>
        <v>0</v>
      </c>
      <c r="P49" s="31"/>
      <c r="Q49" s="30"/>
      <c r="R49" s="28">
        <f>S49+T49+U49+V49+W49+X49</f>
        <v>0</v>
      </c>
      <c r="S49" s="31">
        <f aca="true" t="shared" si="14" ref="S49:X49">S50+S52</f>
        <v>0</v>
      </c>
      <c r="T49" s="31">
        <f t="shared" si="14"/>
        <v>0</v>
      </c>
      <c r="U49" s="31">
        <f t="shared" si="14"/>
        <v>0</v>
      </c>
      <c r="V49" s="31">
        <f t="shared" si="14"/>
        <v>0</v>
      </c>
      <c r="W49" s="31">
        <f t="shared" si="14"/>
        <v>0</v>
      </c>
      <c r="X49" s="31">
        <f t="shared" si="14"/>
        <v>0</v>
      </c>
      <c r="Y49" s="28">
        <f>Z49+AA49+AB49+AC49</f>
        <v>1701.875</v>
      </c>
      <c r="Z49" s="31">
        <f>E49+L49+S49</f>
        <v>835.75</v>
      </c>
      <c r="AA49" s="31">
        <f aca="true" t="shared" si="15" ref="AA49:AE51">F49+M49+T49</f>
        <v>866.125</v>
      </c>
      <c r="AB49" s="31">
        <f t="shared" si="15"/>
        <v>0</v>
      </c>
      <c r="AC49" s="31">
        <f t="shared" si="15"/>
        <v>0</v>
      </c>
      <c r="AD49" s="31" t="e">
        <f t="shared" si="15"/>
        <v>#REF!</v>
      </c>
      <c r="AE49" s="31" t="e">
        <f t="shared" si="15"/>
        <v>#REF!</v>
      </c>
    </row>
    <row r="50" spans="1:31" ht="152.25" customHeight="1">
      <c r="A50" s="43" t="s">
        <v>89</v>
      </c>
      <c r="B50" s="42" t="s">
        <v>117</v>
      </c>
      <c r="C50" s="40" t="s">
        <v>84</v>
      </c>
      <c r="D50" s="28">
        <f>E50+F50+G50+H50+I50+J50</f>
        <v>70</v>
      </c>
      <c r="E50" s="31">
        <f>20+55-5</f>
        <v>70</v>
      </c>
      <c r="F50" s="33">
        <v>0</v>
      </c>
      <c r="G50" s="30">
        <v>0</v>
      </c>
      <c r="H50" s="30">
        <v>0</v>
      </c>
      <c r="I50" s="31"/>
      <c r="J50" s="30"/>
      <c r="K50" s="28">
        <f>L50+M50+N50+O50+P50+Q50</f>
        <v>0</v>
      </c>
      <c r="L50" s="31">
        <v>0</v>
      </c>
      <c r="M50" s="33">
        <v>0</v>
      </c>
      <c r="N50" s="30">
        <v>0</v>
      </c>
      <c r="O50" s="30">
        <v>0</v>
      </c>
      <c r="P50" s="31"/>
      <c r="Q50" s="30"/>
      <c r="R50" s="28">
        <f>S50+T50+U50+V50+W50+X50</f>
        <v>0</v>
      </c>
      <c r="S50" s="31">
        <v>0</v>
      </c>
      <c r="T50" s="33">
        <v>0</v>
      </c>
      <c r="U50" s="30">
        <v>0</v>
      </c>
      <c r="V50" s="30">
        <v>0</v>
      </c>
      <c r="W50" s="31">
        <v>0</v>
      </c>
      <c r="X50" s="30">
        <v>0</v>
      </c>
      <c r="Y50" s="28">
        <f>Z50+AA50+AB50+AC50+AD50+AE50</f>
        <v>70</v>
      </c>
      <c r="Z50" s="31">
        <f>E50+L50+S50</f>
        <v>70</v>
      </c>
      <c r="AA50" s="31">
        <f t="shared" si="15"/>
        <v>0</v>
      </c>
      <c r="AB50" s="31">
        <f t="shared" si="15"/>
        <v>0</v>
      </c>
      <c r="AC50" s="31">
        <f t="shared" si="15"/>
        <v>0</v>
      </c>
      <c r="AD50" s="31">
        <f t="shared" si="15"/>
        <v>0</v>
      </c>
      <c r="AE50" s="31">
        <f t="shared" si="15"/>
        <v>0</v>
      </c>
    </row>
    <row r="51" spans="1:31" ht="152.25" customHeight="1">
      <c r="A51" s="43" t="s">
        <v>116</v>
      </c>
      <c r="B51" s="42" t="s">
        <v>96</v>
      </c>
      <c r="C51" s="40" t="s">
        <v>68</v>
      </c>
      <c r="D51" s="28">
        <f>E51+F51</f>
        <v>166.375</v>
      </c>
      <c r="E51" s="31">
        <f>89-0.85</f>
        <v>88.15</v>
      </c>
      <c r="F51" s="33">
        <f>88.15-9.925</f>
        <v>78.22500000000001</v>
      </c>
      <c r="G51" s="30">
        <v>0</v>
      </c>
      <c r="H51" s="30">
        <v>0</v>
      </c>
      <c r="I51" s="31"/>
      <c r="J51" s="30"/>
      <c r="K51" s="28">
        <f>L51+M51+N51+O51+P51+Q51</f>
        <v>665.5</v>
      </c>
      <c r="L51" s="31">
        <f>355.9-3.3</f>
        <v>352.59999999999997</v>
      </c>
      <c r="M51" s="33">
        <f>355.9-3.3-39.7</f>
        <v>312.9</v>
      </c>
      <c r="N51" s="30">
        <v>0</v>
      </c>
      <c r="O51" s="30">
        <v>0</v>
      </c>
      <c r="P51" s="31"/>
      <c r="Q51" s="30"/>
      <c r="R51" s="28">
        <f>S51+T51+U51+V51+W51+X51</f>
        <v>0</v>
      </c>
      <c r="S51" s="31">
        <v>0</v>
      </c>
      <c r="T51" s="33">
        <v>0</v>
      </c>
      <c r="U51" s="30">
        <v>0</v>
      </c>
      <c r="V51" s="30">
        <v>0</v>
      </c>
      <c r="W51" s="31">
        <v>0</v>
      </c>
      <c r="X51" s="30">
        <v>0</v>
      </c>
      <c r="Y51" s="28">
        <f>Z51+AA51+AB51+AC51+AD51+AE51</f>
        <v>831.875</v>
      </c>
      <c r="Z51" s="31">
        <f>E51+L51+S51</f>
        <v>440.75</v>
      </c>
      <c r="AA51" s="31">
        <f t="shared" si="15"/>
        <v>391.125</v>
      </c>
      <c r="AB51" s="31"/>
      <c r="AC51" s="31"/>
      <c r="AD51" s="31"/>
      <c r="AE51" s="31"/>
    </row>
    <row r="52" spans="1:31" ht="152.25" customHeight="1">
      <c r="A52" s="43" t="s">
        <v>121</v>
      </c>
      <c r="B52" s="42" t="s">
        <v>122</v>
      </c>
      <c r="C52" s="40" t="s">
        <v>68</v>
      </c>
      <c r="D52" s="28">
        <f>E52+F52</f>
        <v>800</v>
      </c>
      <c r="E52" s="31">
        <v>325</v>
      </c>
      <c r="F52" s="33">
        <v>475</v>
      </c>
      <c r="G52" s="30">
        <v>0</v>
      </c>
      <c r="H52" s="30">
        <v>0</v>
      </c>
      <c r="I52" s="31"/>
      <c r="J52" s="30"/>
      <c r="K52" s="28">
        <f>L52+M52+N52+O52+P52+Q52</f>
        <v>0</v>
      </c>
      <c r="L52" s="31">
        <v>0</v>
      </c>
      <c r="M52" s="33">
        <v>0</v>
      </c>
      <c r="N52" s="30">
        <v>0</v>
      </c>
      <c r="O52" s="30">
        <v>0</v>
      </c>
      <c r="P52" s="31"/>
      <c r="Q52" s="30"/>
      <c r="R52" s="28">
        <f>S52+T52+U52+V52+W52+X52</f>
        <v>0</v>
      </c>
      <c r="S52" s="31">
        <v>0</v>
      </c>
      <c r="T52" s="33">
        <v>0</v>
      </c>
      <c r="U52" s="30">
        <v>0</v>
      </c>
      <c r="V52" s="30">
        <v>0</v>
      </c>
      <c r="W52" s="31">
        <v>0</v>
      </c>
      <c r="X52" s="30">
        <v>0</v>
      </c>
      <c r="Y52" s="28">
        <f>Z52+AA52+AB52+AC52+AD52+AE52</f>
        <v>800</v>
      </c>
      <c r="Z52" s="31">
        <f aca="true" t="shared" si="16" ref="Z52:AE52">E52+L52+S52</f>
        <v>325</v>
      </c>
      <c r="AA52" s="31">
        <f t="shared" si="16"/>
        <v>475</v>
      </c>
      <c r="AB52" s="31">
        <f>N52+U52</f>
        <v>0</v>
      </c>
      <c r="AC52" s="31">
        <f>O52+V52</f>
        <v>0</v>
      </c>
      <c r="AD52" s="31">
        <f t="shared" si="16"/>
        <v>0</v>
      </c>
      <c r="AE52" s="31">
        <f t="shared" si="16"/>
        <v>0</v>
      </c>
    </row>
    <row r="53" spans="1:31" ht="31.5" customHeight="1">
      <c r="A53" s="22"/>
      <c r="B53" s="58" t="s">
        <v>69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60"/>
    </row>
    <row r="54" spans="1:31" ht="117.75" customHeight="1" hidden="1">
      <c r="A54" s="41" t="s">
        <v>70</v>
      </c>
      <c r="B54" s="40" t="s">
        <v>71</v>
      </c>
      <c r="C54" s="40" t="s">
        <v>68</v>
      </c>
      <c r="D54" s="28">
        <f>F54+G54+H54+I54+J54</f>
        <v>0</v>
      </c>
      <c r="E54" s="31">
        <v>0</v>
      </c>
      <c r="F54" s="33">
        <v>0</v>
      </c>
      <c r="G54" s="30">
        <v>0</v>
      </c>
      <c r="H54" s="30">
        <v>0</v>
      </c>
      <c r="I54" s="31"/>
      <c r="J54" s="30">
        <v>0</v>
      </c>
      <c r="K54" s="28">
        <f>L54+M54+N54+P54+Q54</f>
        <v>0</v>
      </c>
      <c r="L54" s="31">
        <v>0</v>
      </c>
      <c r="M54" s="33">
        <v>0</v>
      </c>
      <c r="N54" s="30">
        <v>0</v>
      </c>
      <c r="O54" s="30">
        <v>0</v>
      </c>
      <c r="P54" s="31">
        <v>0</v>
      </c>
      <c r="Q54" s="30">
        <v>0</v>
      </c>
      <c r="R54" s="28">
        <f>S54+T54+U54+V54+W54+X54</f>
        <v>0</v>
      </c>
      <c r="S54" s="31">
        <v>0</v>
      </c>
      <c r="T54" s="33">
        <v>0</v>
      </c>
      <c r="U54" s="30">
        <v>0</v>
      </c>
      <c r="V54" s="30">
        <v>0</v>
      </c>
      <c r="W54" s="31"/>
      <c r="X54" s="30">
        <v>0</v>
      </c>
      <c r="Y54" s="28">
        <f>Z54+AA54+AB54+AC54+AD54+AE54</f>
        <v>0</v>
      </c>
      <c r="Z54" s="31">
        <v>0</v>
      </c>
      <c r="AA54" s="31">
        <f aca="true" t="shared" si="17" ref="AA54:AE56">F54+M54+T54</f>
        <v>0</v>
      </c>
      <c r="AB54" s="31">
        <f t="shared" si="17"/>
        <v>0</v>
      </c>
      <c r="AC54" s="31">
        <f t="shared" si="17"/>
        <v>0</v>
      </c>
      <c r="AD54" s="31">
        <f t="shared" si="17"/>
        <v>0</v>
      </c>
      <c r="AE54" s="31">
        <f t="shared" si="17"/>
        <v>0</v>
      </c>
    </row>
    <row r="55" spans="1:31" ht="117.75" customHeight="1">
      <c r="A55" s="41" t="s">
        <v>70</v>
      </c>
      <c r="B55" s="44" t="s">
        <v>114</v>
      </c>
      <c r="C55" s="40" t="s">
        <v>84</v>
      </c>
      <c r="D55" s="28">
        <f>E55+F55+G55+H55</f>
        <v>279.213</v>
      </c>
      <c r="E55" s="31">
        <v>0</v>
      </c>
      <c r="F55" s="33">
        <f>204.038+75.175</f>
        <v>279.213</v>
      </c>
      <c r="G55" s="30">
        <v>0</v>
      </c>
      <c r="H55" s="30">
        <v>0</v>
      </c>
      <c r="I55" s="31"/>
      <c r="J55" s="30"/>
      <c r="K55" s="28">
        <f>L55+M55+N55+O55</f>
        <v>6701.099999999999</v>
      </c>
      <c r="L55" s="31">
        <v>0</v>
      </c>
      <c r="M55" s="33">
        <f>5625-728.1+1804.2</f>
        <v>6701.099999999999</v>
      </c>
      <c r="N55" s="30">
        <v>0</v>
      </c>
      <c r="O55" s="30">
        <v>0</v>
      </c>
      <c r="P55" s="31"/>
      <c r="Q55" s="30"/>
      <c r="R55" s="28">
        <f>S55+T55+U55+V55</f>
        <v>0</v>
      </c>
      <c r="S55" s="31">
        <v>0</v>
      </c>
      <c r="T55" s="33">
        <v>0</v>
      </c>
      <c r="U55" s="30">
        <v>0</v>
      </c>
      <c r="V55" s="30">
        <v>0</v>
      </c>
      <c r="W55" s="31"/>
      <c r="X55" s="30"/>
      <c r="Y55" s="28">
        <f>Z55+AA55+AB55+AC55</f>
        <v>6980.312999999999</v>
      </c>
      <c r="Z55" s="31">
        <f>E55+L55+S55</f>
        <v>0</v>
      </c>
      <c r="AA55" s="31">
        <f t="shared" si="17"/>
        <v>6980.312999999999</v>
      </c>
      <c r="AB55" s="31">
        <f>+N55+U55</f>
        <v>0</v>
      </c>
      <c r="AC55" s="31">
        <f t="shared" si="17"/>
        <v>0</v>
      </c>
      <c r="AD55" s="31"/>
      <c r="AE55" s="31"/>
    </row>
    <row r="56" spans="1:32" ht="126" customHeight="1">
      <c r="A56" s="74" t="s">
        <v>77</v>
      </c>
      <c r="B56" s="75"/>
      <c r="C56" s="76"/>
      <c r="D56" s="32">
        <f>E56+F56+G56+H56</f>
        <v>85146.05479999998</v>
      </c>
      <c r="E56" s="32">
        <f>E48+E49+E54+E55</f>
        <v>37279.85433999999</v>
      </c>
      <c r="F56" s="32">
        <f>F48+F49+F54+F55</f>
        <v>47866.20046</v>
      </c>
      <c r="G56" s="32">
        <f>G48+G49+G54</f>
        <v>0</v>
      </c>
      <c r="H56" s="32">
        <f>H48+H49+H54+H55</f>
        <v>0</v>
      </c>
      <c r="I56" s="32" t="e">
        <f>I48+#REF!+#REF!+I54</f>
        <v>#REF!</v>
      </c>
      <c r="J56" s="32" t="e">
        <f>J48+#REF!+#REF!+J54</f>
        <v>#REF!</v>
      </c>
      <c r="K56" s="32">
        <f>L56+M56+N56+O56</f>
        <v>7366.599999999999</v>
      </c>
      <c r="L56" s="32">
        <f>L48+L49+L54+L55</f>
        <v>352.59999999999997</v>
      </c>
      <c r="M56" s="32">
        <f>M48+M49+M54+M55</f>
        <v>7013.999999999999</v>
      </c>
      <c r="N56" s="32">
        <f>N48+N49+N54+N55</f>
        <v>0</v>
      </c>
      <c r="O56" s="32">
        <f>O48+O49+O54+O55</f>
        <v>0</v>
      </c>
      <c r="P56" s="32" t="e">
        <f>P48+#REF!+#REF!+P54+P55+#REF!+#REF!+P49</f>
        <v>#REF!</v>
      </c>
      <c r="Q56" s="32" t="e">
        <f>Q48+#REF!+#REF!+Q54+Q55+#REF!+#REF!+Q49</f>
        <v>#REF!</v>
      </c>
      <c r="R56" s="32">
        <f>S56+T56+U56+V56</f>
        <v>0</v>
      </c>
      <c r="S56" s="32">
        <f>S48+S49+S54+S55</f>
        <v>0</v>
      </c>
      <c r="T56" s="32">
        <f>T48+T49+T54+T55</f>
        <v>0</v>
      </c>
      <c r="U56" s="32">
        <f>U48+U49+U54+U55</f>
        <v>0</v>
      </c>
      <c r="V56" s="32">
        <f>V48+V49+V54+V55</f>
        <v>0</v>
      </c>
      <c r="W56" s="32" t="e">
        <f>W48+#REF!+#REF!+W54</f>
        <v>#REF!</v>
      </c>
      <c r="X56" s="32" t="e">
        <f>X48+#REF!+#REF!+X54</f>
        <v>#REF!</v>
      </c>
      <c r="Y56" s="32">
        <f>Z56+AA56+AB56+AC56</f>
        <v>92512.65479999999</v>
      </c>
      <c r="Z56" s="32">
        <f>Z48+Z49+Z54+Z55</f>
        <v>37632.45433999999</v>
      </c>
      <c r="AA56" s="32">
        <f>AA48+AA49+AA54+AA55</f>
        <v>54880.20046</v>
      </c>
      <c r="AB56" s="32">
        <f>AB48+AB49+AB54+AB55</f>
        <v>0</v>
      </c>
      <c r="AC56" s="32">
        <f>AC48+AC49+AC54+AC55</f>
        <v>0</v>
      </c>
      <c r="AD56" s="32" t="e">
        <f t="shared" si="17"/>
        <v>#REF!</v>
      </c>
      <c r="AE56" s="32" t="e">
        <f t="shared" si="17"/>
        <v>#REF!</v>
      </c>
      <c r="AF56" s="48"/>
    </row>
    <row r="57" spans="1:32" ht="23.25">
      <c r="A57" s="71" t="s">
        <v>72</v>
      </c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48"/>
    </row>
    <row r="58" spans="1:31" ht="141.75" customHeight="1">
      <c r="A58" s="40" t="s">
        <v>33</v>
      </c>
      <c r="B58" s="40" t="s">
        <v>73</v>
      </c>
      <c r="C58" s="40" t="s">
        <v>74</v>
      </c>
      <c r="D58" s="28">
        <f>E58+F58+G58+H58+I58+J58</f>
        <v>21797.51972</v>
      </c>
      <c r="E58" s="31">
        <f>8877.75969+1554-151.96422</f>
        <v>10279.795470000001</v>
      </c>
      <c r="F58" s="33">
        <v>11517.72425</v>
      </c>
      <c r="G58" s="30">
        <v>0</v>
      </c>
      <c r="H58" s="30">
        <v>0</v>
      </c>
      <c r="I58" s="31"/>
      <c r="J58" s="30"/>
      <c r="K58" s="28">
        <f>L58+M58+N58+O58+P58+Q58</f>
        <v>0</v>
      </c>
      <c r="L58" s="31">
        <v>0</v>
      </c>
      <c r="M58" s="33">
        <v>0</v>
      </c>
      <c r="N58" s="30">
        <v>0</v>
      </c>
      <c r="O58" s="30">
        <v>0</v>
      </c>
      <c r="P58" s="31">
        <v>0</v>
      </c>
      <c r="Q58" s="30">
        <v>0</v>
      </c>
      <c r="R58" s="28">
        <f>S58+T58+U58+V58+W58+X58</f>
        <v>0</v>
      </c>
      <c r="S58" s="31">
        <v>0</v>
      </c>
      <c r="T58" s="33">
        <v>0</v>
      </c>
      <c r="U58" s="30">
        <v>0</v>
      </c>
      <c r="V58" s="30">
        <v>0</v>
      </c>
      <c r="W58" s="31">
        <v>0</v>
      </c>
      <c r="X58" s="30">
        <v>0</v>
      </c>
      <c r="Y58" s="28">
        <f>Z58+AA58+AB58+AC58+AD58+AE58</f>
        <v>21797.51972</v>
      </c>
      <c r="Z58" s="31">
        <f>E58+L58+S58</f>
        <v>10279.795470000001</v>
      </c>
      <c r="AA58" s="31">
        <f aca="true" t="shared" si="18" ref="AA58:AE59">F58+M58+T58</f>
        <v>11517.72425</v>
      </c>
      <c r="AB58" s="31">
        <f t="shared" si="18"/>
        <v>0</v>
      </c>
      <c r="AC58" s="31">
        <f t="shared" si="18"/>
        <v>0</v>
      </c>
      <c r="AD58" s="31">
        <f t="shared" si="18"/>
        <v>0</v>
      </c>
      <c r="AE58" s="31">
        <f t="shared" si="18"/>
        <v>0</v>
      </c>
    </row>
    <row r="59" spans="1:31" ht="137.25" customHeight="1">
      <c r="A59" s="40" t="s">
        <v>32</v>
      </c>
      <c r="B59" s="40" t="s">
        <v>75</v>
      </c>
      <c r="C59" s="40" t="s">
        <v>76</v>
      </c>
      <c r="D59" s="28">
        <f>E59+F59+G59+H59+I59+J59</f>
        <v>39058.595180000004</v>
      </c>
      <c r="E59" s="31">
        <f>19421.69001-550-285-90-115.18378</f>
        <v>18381.50623</v>
      </c>
      <c r="F59" s="33">
        <v>20677.08895</v>
      </c>
      <c r="G59" s="30">
        <v>0</v>
      </c>
      <c r="H59" s="30">
        <v>0</v>
      </c>
      <c r="I59" s="31"/>
      <c r="J59" s="30"/>
      <c r="K59" s="28">
        <f>L59+M59+N59+O59+P59+Q59</f>
        <v>0</v>
      </c>
      <c r="L59" s="31">
        <v>0</v>
      </c>
      <c r="M59" s="33">
        <v>0</v>
      </c>
      <c r="N59" s="30">
        <v>0</v>
      </c>
      <c r="O59" s="30">
        <v>0</v>
      </c>
      <c r="P59" s="31"/>
      <c r="Q59" s="30">
        <v>0</v>
      </c>
      <c r="R59" s="28">
        <f>AG59+AH59+AI59+AJ59+AK59+AL59</f>
        <v>0</v>
      </c>
      <c r="S59" s="31">
        <v>0</v>
      </c>
      <c r="T59" s="33">
        <v>0</v>
      </c>
      <c r="U59" s="30">
        <v>0</v>
      </c>
      <c r="V59" s="30">
        <v>0</v>
      </c>
      <c r="W59" s="31">
        <v>0</v>
      </c>
      <c r="X59" s="30">
        <v>0</v>
      </c>
      <c r="Y59" s="28">
        <f>Z59+AA59+AB59+AC59+AD59+AE59</f>
        <v>39058.595180000004</v>
      </c>
      <c r="Z59" s="31">
        <f>E59+L59+S59</f>
        <v>18381.50623</v>
      </c>
      <c r="AA59" s="31">
        <f t="shared" si="18"/>
        <v>20677.08895</v>
      </c>
      <c r="AB59" s="31">
        <f t="shared" si="18"/>
        <v>0</v>
      </c>
      <c r="AC59" s="31">
        <f t="shared" si="18"/>
        <v>0</v>
      </c>
      <c r="AD59" s="31">
        <f t="shared" si="18"/>
        <v>0</v>
      </c>
      <c r="AE59" s="31">
        <f t="shared" si="18"/>
        <v>0</v>
      </c>
    </row>
    <row r="60" spans="1:31" ht="24.75" customHeight="1" hidden="1">
      <c r="A60" s="40"/>
      <c r="B60" s="40"/>
      <c r="C60" s="40"/>
      <c r="D60" s="28"/>
      <c r="E60" s="31"/>
      <c r="F60" s="33"/>
      <c r="G60" s="30"/>
      <c r="H60" s="30"/>
      <c r="I60" s="31"/>
      <c r="J60" s="30"/>
      <c r="K60" s="28">
        <f>L60+M60+N60+O60+P60+Q60</f>
        <v>0</v>
      </c>
      <c r="L60" s="31"/>
      <c r="M60" s="33"/>
      <c r="N60" s="30"/>
      <c r="O60" s="30"/>
      <c r="P60" s="31"/>
      <c r="Q60" s="30"/>
      <c r="R60" s="28">
        <f>AG60+AH60+AI60+AJ60+AK60+AL60</f>
        <v>0</v>
      </c>
      <c r="S60" s="31"/>
      <c r="T60" s="33"/>
      <c r="U60" s="30"/>
      <c r="V60" s="30"/>
      <c r="W60" s="31"/>
      <c r="X60" s="30"/>
      <c r="Y60" s="28">
        <f>Z60+AA60+AB60+AC60+AD60+AE60</f>
        <v>0</v>
      </c>
      <c r="Z60" s="31"/>
      <c r="AA60" s="33"/>
      <c r="AB60" s="30"/>
      <c r="AC60" s="30"/>
      <c r="AD60" s="31"/>
      <c r="AE60" s="30"/>
    </row>
    <row r="61" spans="1:31" ht="0.75" customHeight="1">
      <c r="A61" s="41" t="s">
        <v>31</v>
      </c>
      <c r="B61" s="40" t="s">
        <v>12</v>
      </c>
      <c r="C61" s="40" t="s">
        <v>11</v>
      </c>
      <c r="D61" s="28">
        <f>E61+F61+G61+H61+I61+J61</f>
        <v>0</v>
      </c>
      <c r="E61" s="31">
        <v>0</v>
      </c>
      <c r="F61" s="33">
        <v>0</v>
      </c>
      <c r="G61" s="30">
        <v>0</v>
      </c>
      <c r="H61" s="30">
        <v>0</v>
      </c>
      <c r="I61" s="31">
        <v>0</v>
      </c>
      <c r="J61" s="30">
        <v>0</v>
      </c>
      <c r="K61" s="28">
        <f>L61+M61+N61+O61+P61+Q61</f>
        <v>0</v>
      </c>
      <c r="L61" s="31">
        <v>0</v>
      </c>
      <c r="M61" s="33">
        <v>0</v>
      </c>
      <c r="N61" s="30">
        <v>0</v>
      </c>
      <c r="O61" s="30">
        <v>0</v>
      </c>
      <c r="P61" s="31">
        <v>0</v>
      </c>
      <c r="Q61" s="30">
        <v>0</v>
      </c>
      <c r="R61" s="28">
        <f>AG61+AH61+AI61+AJ61+AK61+AL61</f>
        <v>0</v>
      </c>
      <c r="S61" s="31">
        <v>0</v>
      </c>
      <c r="T61" s="33">
        <v>0</v>
      </c>
      <c r="U61" s="30">
        <v>0</v>
      </c>
      <c r="V61" s="30">
        <v>0</v>
      </c>
      <c r="W61" s="31">
        <v>0</v>
      </c>
      <c r="X61" s="30">
        <v>0</v>
      </c>
      <c r="Y61" s="28">
        <f>Z61+AA61+AB61+AC61+AD61+AE61</f>
        <v>0</v>
      </c>
      <c r="Z61" s="31">
        <v>0</v>
      </c>
      <c r="AA61" s="33">
        <v>0</v>
      </c>
      <c r="AB61" s="30">
        <v>0</v>
      </c>
      <c r="AC61" s="30">
        <v>0</v>
      </c>
      <c r="AD61" s="31">
        <v>0</v>
      </c>
      <c r="AE61" s="30">
        <v>0</v>
      </c>
    </row>
    <row r="62" spans="1:31" ht="141.75" customHeight="1">
      <c r="A62" s="40" t="s">
        <v>31</v>
      </c>
      <c r="B62" s="40" t="s">
        <v>132</v>
      </c>
      <c r="C62" s="40" t="s">
        <v>74</v>
      </c>
      <c r="D62" s="28">
        <f>E62+F62+G62+H62+I62+J62</f>
        <v>1000</v>
      </c>
      <c r="E62" s="31">
        <v>0</v>
      </c>
      <c r="F62" s="33">
        <v>1000</v>
      </c>
      <c r="G62" s="30">
        <v>0</v>
      </c>
      <c r="H62" s="30">
        <v>0</v>
      </c>
      <c r="I62" s="31"/>
      <c r="J62" s="30"/>
      <c r="K62" s="28">
        <f>L62+M62+N62+O62+P62+Q62</f>
        <v>0</v>
      </c>
      <c r="L62" s="31">
        <v>0</v>
      </c>
      <c r="M62" s="33">
        <v>0</v>
      </c>
      <c r="N62" s="30">
        <v>0</v>
      </c>
      <c r="O62" s="30">
        <v>0</v>
      </c>
      <c r="P62" s="31">
        <v>0</v>
      </c>
      <c r="Q62" s="30">
        <v>0</v>
      </c>
      <c r="R62" s="28">
        <f>S62+T62+U62+V62+W62+X62</f>
        <v>0</v>
      </c>
      <c r="S62" s="31">
        <v>0</v>
      </c>
      <c r="T62" s="33">
        <v>0</v>
      </c>
      <c r="U62" s="30">
        <v>0</v>
      </c>
      <c r="V62" s="30">
        <v>0</v>
      </c>
      <c r="W62" s="31">
        <v>0</v>
      </c>
      <c r="X62" s="30">
        <v>0</v>
      </c>
      <c r="Y62" s="28">
        <f>Z62+AA62+AB62+AC62+AD62+AE62</f>
        <v>1000</v>
      </c>
      <c r="Z62" s="31">
        <f aca="true" t="shared" si="19" ref="Z62:AE62">E62+L62+S62</f>
        <v>0</v>
      </c>
      <c r="AA62" s="31">
        <f t="shared" si="19"/>
        <v>1000</v>
      </c>
      <c r="AB62" s="31">
        <f t="shared" si="19"/>
        <v>0</v>
      </c>
      <c r="AC62" s="31">
        <f t="shared" si="19"/>
        <v>0</v>
      </c>
      <c r="AD62" s="31">
        <f t="shared" si="19"/>
        <v>0</v>
      </c>
      <c r="AE62" s="31">
        <f t="shared" si="19"/>
        <v>0</v>
      </c>
    </row>
    <row r="63" spans="1:31" ht="133.5" customHeight="1">
      <c r="A63" s="74" t="s">
        <v>77</v>
      </c>
      <c r="B63" s="75"/>
      <c r="C63" s="76"/>
      <c r="D63" s="28">
        <f>D58+D59+D62</f>
        <v>61856.1149</v>
      </c>
      <c r="E63" s="28">
        <f aca="true" t="shared" si="20" ref="E63:AE63">E58+E59+E62</f>
        <v>28661.3017</v>
      </c>
      <c r="F63" s="28">
        <f>F58+F59+F62</f>
        <v>33194.813200000004</v>
      </c>
      <c r="G63" s="28">
        <f t="shared" si="20"/>
        <v>0</v>
      </c>
      <c r="H63" s="28">
        <f t="shared" si="20"/>
        <v>0</v>
      </c>
      <c r="I63" s="28">
        <f t="shared" si="20"/>
        <v>0</v>
      </c>
      <c r="J63" s="28">
        <f t="shared" si="20"/>
        <v>0</v>
      </c>
      <c r="K63" s="28">
        <f t="shared" si="20"/>
        <v>0</v>
      </c>
      <c r="L63" s="28">
        <f t="shared" si="20"/>
        <v>0</v>
      </c>
      <c r="M63" s="28">
        <f t="shared" si="20"/>
        <v>0</v>
      </c>
      <c r="N63" s="28">
        <f t="shared" si="20"/>
        <v>0</v>
      </c>
      <c r="O63" s="28">
        <f t="shared" si="20"/>
        <v>0</v>
      </c>
      <c r="P63" s="28">
        <f t="shared" si="20"/>
        <v>0</v>
      </c>
      <c r="Q63" s="28">
        <f t="shared" si="20"/>
        <v>0</v>
      </c>
      <c r="R63" s="28">
        <f t="shared" si="20"/>
        <v>0</v>
      </c>
      <c r="S63" s="28">
        <f t="shared" si="20"/>
        <v>0</v>
      </c>
      <c r="T63" s="28">
        <f t="shared" si="20"/>
        <v>0</v>
      </c>
      <c r="U63" s="28">
        <f t="shared" si="20"/>
        <v>0</v>
      </c>
      <c r="V63" s="28">
        <f t="shared" si="20"/>
        <v>0</v>
      </c>
      <c r="W63" s="28">
        <f t="shared" si="20"/>
        <v>0</v>
      </c>
      <c r="X63" s="28">
        <f t="shared" si="20"/>
        <v>0</v>
      </c>
      <c r="Y63" s="28">
        <f t="shared" si="20"/>
        <v>61856.1149</v>
      </c>
      <c r="Z63" s="28">
        <f t="shared" si="20"/>
        <v>28661.3017</v>
      </c>
      <c r="AA63" s="28">
        <f t="shared" si="20"/>
        <v>33194.813200000004</v>
      </c>
      <c r="AB63" s="28">
        <f t="shared" si="20"/>
        <v>0</v>
      </c>
      <c r="AC63" s="28">
        <f t="shared" si="20"/>
        <v>0</v>
      </c>
      <c r="AD63" s="28">
        <f t="shared" si="20"/>
        <v>0</v>
      </c>
      <c r="AE63" s="28">
        <f t="shared" si="20"/>
        <v>0</v>
      </c>
    </row>
    <row r="64" spans="1:31" ht="23.25">
      <c r="A64" s="71" t="s">
        <v>92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</row>
    <row r="65" spans="1:31" ht="141.75" customHeight="1">
      <c r="A65" s="40" t="s">
        <v>94</v>
      </c>
      <c r="B65" s="40" t="s">
        <v>95</v>
      </c>
      <c r="C65" s="40" t="s">
        <v>93</v>
      </c>
      <c r="D65" s="28">
        <f>E65+F65+G65+H65+I65+J65</f>
        <v>10057.2447</v>
      </c>
      <c r="E65" s="31">
        <f>3987.25452+468.27271+46.5-82.60196</f>
        <v>4419.42527</v>
      </c>
      <c r="F65" s="33">
        <f>4837.81943+800</f>
        <v>5637.81943</v>
      </c>
      <c r="G65" s="30">
        <v>0</v>
      </c>
      <c r="H65" s="30">
        <v>0</v>
      </c>
      <c r="I65" s="31"/>
      <c r="J65" s="30"/>
      <c r="K65" s="28">
        <f>L65+M65+N65+O65+P65+Q65</f>
        <v>400.3</v>
      </c>
      <c r="L65" s="31">
        <v>181.4</v>
      </c>
      <c r="M65" s="33">
        <v>218.9</v>
      </c>
      <c r="N65" s="30">
        <v>0</v>
      </c>
      <c r="O65" s="30">
        <v>0</v>
      </c>
      <c r="P65" s="31">
        <v>0</v>
      </c>
      <c r="Q65" s="30">
        <v>0</v>
      </c>
      <c r="R65" s="28">
        <f>S65+T65+U65+V65+W65+X65</f>
        <v>0</v>
      </c>
      <c r="S65" s="31">
        <v>0</v>
      </c>
      <c r="T65" s="33">
        <v>0</v>
      </c>
      <c r="U65" s="30">
        <v>0</v>
      </c>
      <c r="V65" s="30">
        <v>0</v>
      </c>
      <c r="W65" s="31">
        <v>0</v>
      </c>
      <c r="X65" s="30">
        <v>0</v>
      </c>
      <c r="Y65" s="28">
        <f>Z65+AA65+AB65+AC65+AD65+AE65</f>
        <v>10457.544699999999</v>
      </c>
      <c r="Z65" s="31">
        <f aca="true" t="shared" si="21" ref="Z65:AE65">E65+L65+S65</f>
        <v>4600.825269999999</v>
      </c>
      <c r="AA65" s="31">
        <f t="shared" si="21"/>
        <v>5856.719429999999</v>
      </c>
      <c r="AB65" s="31">
        <f t="shared" si="21"/>
        <v>0</v>
      </c>
      <c r="AC65" s="31">
        <f t="shared" si="21"/>
        <v>0</v>
      </c>
      <c r="AD65" s="31">
        <f t="shared" si="21"/>
        <v>0</v>
      </c>
      <c r="AE65" s="31">
        <f t="shared" si="21"/>
        <v>0</v>
      </c>
    </row>
    <row r="66" spans="1:31" ht="133.5" customHeight="1">
      <c r="A66" s="74" t="s">
        <v>77</v>
      </c>
      <c r="B66" s="75"/>
      <c r="C66" s="76"/>
      <c r="D66" s="28">
        <f>E66+F66</f>
        <v>10057.2447</v>
      </c>
      <c r="E66" s="28">
        <f>E65</f>
        <v>4419.42527</v>
      </c>
      <c r="F66" s="28">
        <f aca="true" t="shared" si="22" ref="F66:AA66">F65</f>
        <v>5637.81943</v>
      </c>
      <c r="G66" s="28">
        <f t="shared" si="22"/>
        <v>0</v>
      </c>
      <c r="H66" s="28">
        <f t="shared" si="22"/>
        <v>0</v>
      </c>
      <c r="I66" s="28">
        <f t="shared" si="22"/>
        <v>0</v>
      </c>
      <c r="J66" s="28">
        <f t="shared" si="22"/>
        <v>0</v>
      </c>
      <c r="K66" s="28">
        <f t="shared" si="22"/>
        <v>400.3</v>
      </c>
      <c r="L66" s="28">
        <f t="shared" si="22"/>
        <v>181.4</v>
      </c>
      <c r="M66" s="28">
        <f t="shared" si="22"/>
        <v>218.9</v>
      </c>
      <c r="N66" s="28">
        <f t="shared" si="22"/>
        <v>0</v>
      </c>
      <c r="O66" s="28">
        <f t="shared" si="22"/>
        <v>0</v>
      </c>
      <c r="P66" s="28">
        <f t="shared" si="22"/>
        <v>0</v>
      </c>
      <c r="Q66" s="28">
        <f t="shared" si="22"/>
        <v>0</v>
      </c>
      <c r="R66" s="28">
        <f t="shared" si="22"/>
        <v>0</v>
      </c>
      <c r="S66" s="28">
        <f t="shared" si="22"/>
        <v>0</v>
      </c>
      <c r="T66" s="28">
        <f t="shared" si="22"/>
        <v>0</v>
      </c>
      <c r="U66" s="28">
        <f t="shared" si="22"/>
        <v>0</v>
      </c>
      <c r="V66" s="28">
        <f t="shared" si="22"/>
        <v>0</v>
      </c>
      <c r="W66" s="28">
        <f t="shared" si="22"/>
        <v>0</v>
      </c>
      <c r="X66" s="28">
        <f t="shared" si="22"/>
        <v>0</v>
      </c>
      <c r="Y66" s="28">
        <f t="shared" si="22"/>
        <v>10457.544699999999</v>
      </c>
      <c r="Z66" s="28">
        <f t="shared" si="22"/>
        <v>4600.825269999999</v>
      </c>
      <c r="AA66" s="28">
        <f t="shared" si="22"/>
        <v>5856.719429999999</v>
      </c>
      <c r="AB66" s="28">
        <f>AB65</f>
        <v>0</v>
      </c>
      <c r="AC66" s="28">
        <f>AC65</f>
        <v>0</v>
      </c>
      <c r="AD66" s="28" t="e">
        <f>AD65+#REF!</f>
        <v>#REF!</v>
      </c>
      <c r="AE66" s="28" t="e">
        <f>AE65+#REF!</f>
        <v>#REF!</v>
      </c>
    </row>
    <row r="67" spans="1:32" ht="146.25" customHeight="1">
      <c r="A67" s="57" t="s">
        <v>78</v>
      </c>
      <c r="B67" s="57"/>
      <c r="C67" s="57"/>
      <c r="D67" s="28">
        <f aca="true" t="shared" si="23" ref="D67:AC67">D63+D56+D46+D31+D65</f>
        <v>459216.90001999994</v>
      </c>
      <c r="E67" s="28">
        <f t="shared" si="23"/>
        <v>203300.79361</v>
      </c>
      <c r="F67" s="28">
        <f t="shared" si="23"/>
        <v>255916.10640999998</v>
      </c>
      <c r="G67" s="28">
        <f t="shared" si="23"/>
        <v>0</v>
      </c>
      <c r="H67" s="28">
        <f t="shared" si="23"/>
        <v>0</v>
      </c>
      <c r="I67" s="28" t="e">
        <f t="shared" si="23"/>
        <v>#REF!</v>
      </c>
      <c r="J67" s="28" t="e">
        <f t="shared" si="23"/>
        <v>#REF!</v>
      </c>
      <c r="K67" s="28">
        <f t="shared" si="23"/>
        <v>72663.933</v>
      </c>
      <c r="L67" s="28">
        <f t="shared" si="23"/>
        <v>37627.4</v>
      </c>
      <c r="M67" s="28">
        <f t="shared" si="23"/>
        <v>35036.533</v>
      </c>
      <c r="N67" s="28">
        <f t="shared" si="23"/>
        <v>0</v>
      </c>
      <c r="O67" s="28">
        <f t="shared" si="23"/>
        <v>0</v>
      </c>
      <c r="P67" s="28" t="e">
        <f t="shared" si="23"/>
        <v>#REF!</v>
      </c>
      <c r="Q67" s="28" t="e">
        <f t="shared" si="23"/>
        <v>#REF!</v>
      </c>
      <c r="R67" s="28">
        <f t="shared" si="23"/>
        <v>375</v>
      </c>
      <c r="S67" s="28">
        <f t="shared" si="23"/>
        <v>0</v>
      </c>
      <c r="T67" s="28">
        <f t="shared" si="23"/>
        <v>375</v>
      </c>
      <c r="U67" s="28">
        <f t="shared" si="23"/>
        <v>0</v>
      </c>
      <c r="V67" s="28">
        <f t="shared" si="23"/>
        <v>0</v>
      </c>
      <c r="W67" s="28" t="e">
        <f t="shared" si="23"/>
        <v>#REF!</v>
      </c>
      <c r="X67" s="28" t="e">
        <f t="shared" si="23"/>
        <v>#REF!</v>
      </c>
      <c r="Y67" s="28">
        <f t="shared" si="23"/>
        <v>532255.83302</v>
      </c>
      <c r="Z67" s="28">
        <f t="shared" si="23"/>
        <v>240928.19361</v>
      </c>
      <c r="AA67" s="28">
        <f t="shared" si="23"/>
        <v>291327.63941</v>
      </c>
      <c r="AB67" s="28">
        <f t="shared" si="23"/>
        <v>0</v>
      </c>
      <c r="AC67" s="28">
        <f t="shared" si="23"/>
        <v>0</v>
      </c>
      <c r="AD67" s="28" t="e">
        <f>AD63+AD56+AD46+AD31</f>
        <v>#REF!</v>
      </c>
      <c r="AE67" s="28" t="e">
        <f>AE63+AE56+AE46+AE31</f>
        <v>#REF!</v>
      </c>
      <c r="AF67" s="48"/>
    </row>
    <row r="68" spans="1:32" ht="30" customHeight="1">
      <c r="A68" s="69" t="s">
        <v>79</v>
      </c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48"/>
    </row>
    <row r="69" spans="1:32" ht="127.5" customHeight="1">
      <c r="A69" s="70" t="s">
        <v>130</v>
      </c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48"/>
    </row>
    <row r="70" spans="5:27" ht="21">
      <c r="E70" s="17"/>
      <c r="L70" s="17"/>
      <c r="S70" s="17"/>
      <c r="Z70" s="17"/>
      <c r="AA70" s="52" t="s">
        <v>131</v>
      </c>
    </row>
    <row r="71" spans="5:26" ht="21">
      <c r="E71" s="17"/>
      <c r="L71" s="17"/>
      <c r="S71" s="17"/>
      <c r="Z71" s="17"/>
    </row>
  </sheetData>
  <sheetProtection/>
  <mergeCells count="47">
    <mergeCell ref="B53:AE53"/>
    <mergeCell ref="A67:C67"/>
    <mergeCell ref="A66:C66"/>
    <mergeCell ref="A20:AE20"/>
    <mergeCell ref="B43:B45"/>
    <mergeCell ref="D15:X15"/>
    <mergeCell ref="B39:AC39"/>
    <mergeCell ref="A64:AE64"/>
    <mergeCell ref="A43:A45"/>
    <mergeCell ref="A57:AE57"/>
    <mergeCell ref="B42:AC42"/>
    <mergeCell ref="K17:K18"/>
    <mergeCell ref="C15:C18"/>
    <mergeCell ref="A15:A18"/>
    <mergeCell ref="A46:C46"/>
    <mergeCell ref="K16:Q16"/>
    <mergeCell ref="B15:B18"/>
    <mergeCell ref="B26:B27"/>
    <mergeCell ref="R16:X16"/>
    <mergeCell ref="A31:C31"/>
    <mergeCell ref="Y9:AE9"/>
    <mergeCell ref="Y10:AE10"/>
    <mergeCell ref="Y11:AE11"/>
    <mergeCell ref="A68:AE68"/>
    <mergeCell ref="A69:AE69"/>
    <mergeCell ref="A32:AE32"/>
    <mergeCell ref="A47:AE47"/>
    <mergeCell ref="A63:C63"/>
    <mergeCell ref="A56:C56"/>
    <mergeCell ref="Y17:Y18"/>
    <mergeCell ref="D16:J16"/>
    <mergeCell ref="Y15:AE16"/>
    <mergeCell ref="A13:AE13"/>
    <mergeCell ref="Z17:AE17"/>
    <mergeCell ref="L17:Q17"/>
    <mergeCell ref="S17:X17"/>
    <mergeCell ref="R17:R18"/>
    <mergeCell ref="Y1:AE1"/>
    <mergeCell ref="Y2:AE2"/>
    <mergeCell ref="Y3:AE3"/>
    <mergeCell ref="A26:A27"/>
    <mergeCell ref="Y5:AE5"/>
    <mergeCell ref="Y6:AE6"/>
    <mergeCell ref="Y7:AE7"/>
    <mergeCell ref="Y8:AE8"/>
    <mergeCell ref="D17:D18"/>
    <mergeCell ref="E17:J17"/>
  </mergeCells>
  <printOptions horizontalCentered="1"/>
  <pageMargins left="0.15748031496062992" right="0.15748031496062992" top="0.15748031496062992" bottom="0.15748031496062992" header="0.1968503937007874" footer="0.1968503937007874"/>
  <pageSetup fitToHeight="6" horizontalDpi="600" verticalDpi="600" orientation="landscape" paperSize="9" scale="28" r:id="rId1"/>
  <rowBreaks count="3" manualBreakCount="3">
    <brk id="31" max="255" man="1"/>
    <brk id="41" max="255" man="1"/>
    <brk id="5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7:F35"/>
  <sheetViews>
    <sheetView zoomScalePageLayoutView="0" workbookViewId="0" topLeftCell="A17">
      <selection activeCell="C33" sqref="C33:C34"/>
    </sheetView>
  </sheetViews>
  <sheetFormatPr defaultColWidth="9.140625" defaultRowHeight="15"/>
  <cols>
    <col min="2" max="2" width="42.8515625" style="0" customWidth="1"/>
  </cols>
  <sheetData>
    <row r="6" ht="15.75" thickBot="1"/>
    <row r="7" spans="1:3" ht="15.75" thickBot="1">
      <c r="A7" s="3">
        <v>4.5</v>
      </c>
      <c r="B7" s="4">
        <v>1000</v>
      </c>
      <c r="C7" s="4">
        <f>A7*B7</f>
        <v>4500</v>
      </c>
    </row>
    <row r="8" spans="1:3" ht="15.75" thickBot="1">
      <c r="A8" s="5">
        <v>3.2</v>
      </c>
      <c r="B8" s="6">
        <v>1000</v>
      </c>
      <c r="C8" s="4">
        <f>A8*B8</f>
        <v>3200</v>
      </c>
    </row>
    <row r="9" spans="1:3" ht="15.75" thickBot="1">
      <c r="A9" s="5">
        <v>2.3</v>
      </c>
      <c r="B9" s="6">
        <v>1000</v>
      </c>
      <c r="C9" s="4">
        <f>A9*B9</f>
        <v>2300</v>
      </c>
    </row>
    <row r="11" ht="15">
      <c r="C11">
        <f>C7+C8+C9</f>
        <v>10000</v>
      </c>
    </row>
    <row r="16" ht="15.75" thickBot="1"/>
    <row r="17" spans="1:6" ht="13.5" customHeight="1" thickBot="1">
      <c r="A17" s="3" t="s">
        <v>13</v>
      </c>
      <c r="B17" s="7" t="s">
        <v>14</v>
      </c>
      <c r="C17" s="4" t="s">
        <v>15</v>
      </c>
      <c r="D17" s="4">
        <v>58</v>
      </c>
      <c r="E17" s="4">
        <v>15</v>
      </c>
      <c r="F17" s="4">
        <f aca="true" t="shared" si="0" ref="F17:F22">D17*E17</f>
        <v>870</v>
      </c>
    </row>
    <row r="18" spans="1:6" ht="13.5" customHeight="1" thickBot="1">
      <c r="A18" s="5" t="s">
        <v>16</v>
      </c>
      <c r="B18" s="8" t="s">
        <v>17</v>
      </c>
      <c r="C18" s="6" t="s">
        <v>15</v>
      </c>
      <c r="D18" s="6">
        <v>900</v>
      </c>
      <c r="E18" s="6">
        <v>3</v>
      </c>
      <c r="F18" s="4">
        <f t="shared" si="0"/>
        <v>2700</v>
      </c>
    </row>
    <row r="19" spans="1:6" ht="13.5" customHeight="1" thickBot="1">
      <c r="A19" s="5" t="s">
        <v>18</v>
      </c>
      <c r="B19" s="8" t="s">
        <v>19</v>
      </c>
      <c r="C19" s="6" t="s">
        <v>15</v>
      </c>
      <c r="D19" s="6">
        <v>20</v>
      </c>
      <c r="E19" s="6">
        <v>30</v>
      </c>
      <c r="F19" s="4">
        <f t="shared" si="0"/>
        <v>600</v>
      </c>
    </row>
    <row r="20" spans="1:6" ht="13.5" customHeight="1" thickBot="1">
      <c r="A20" s="5" t="s">
        <v>20</v>
      </c>
      <c r="B20" s="8" t="s">
        <v>21</v>
      </c>
      <c r="C20" s="6" t="s">
        <v>15</v>
      </c>
      <c r="D20" s="6">
        <v>250</v>
      </c>
      <c r="E20" s="6">
        <v>0</v>
      </c>
      <c r="F20" s="4">
        <f t="shared" si="0"/>
        <v>0</v>
      </c>
    </row>
    <row r="21" spans="1:6" ht="13.5" customHeight="1" thickBot="1">
      <c r="A21" s="5" t="s">
        <v>22</v>
      </c>
      <c r="B21" s="8" t="s">
        <v>23</v>
      </c>
      <c r="C21" s="6" t="s">
        <v>15</v>
      </c>
      <c r="D21" s="6">
        <v>10</v>
      </c>
      <c r="E21" s="6">
        <v>136</v>
      </c>
      <c r="F21" s="4">
        <f t="shared" si="0"/>
        <v>1360</v>
      </c>
    </row>
    <row r="22" spans="1:6" ht="13.5" customHeight="1">
      <c r="A22" s="81" t="s">
        <v>24</v>
      </c>
      <c r="B22" s="9" t="s">
        <v>25</v>
      </c>
      <c r="C22" s="81" t="s">
        <v>15</v>
      </c>
      <c r="D22" s="81">
        <v>2700</v>
      </c>
      <c r="E22" s="81">
        <v>2</v>
      </c>
      <c r="F22" s="81">
        <f t="shared" si="0"/>
        <v>5400</v>
      </c>
    </row>
    <row r="23" spans="1:6" ht="33.75" customHeight="1" thickBot="1">
      <c r="A23" s="82"/>
      <c r="B23" s="8" t="s">
        <v>30</v>
      </c>
      <c r="C23" s="82"/>
      <c r="D23" s="82"/>
      <c r="E23" s="82"/>
      <c r="F23" s="82"/>
    </row>
    <row r="24" spans="1:6" ht="13.5" customHeight="1" thickBot="1">
      <c r="A24" s="5" t="s">
        <v>26</v>
      </c>
      <c r="B24" s="8" t="s">
        <v>27</v>
      </c>
      <c r="C24" s="6" t="s">
        <v>15</v>
      </c>
      <c r="D24" s="6">
        <v>3067</v>
      </c>
      <c r="E24" s="6">
        <v>1</v>
      </c>
      <c r="F24" s="6">
        <f>D24*E24</f>
        <v>3067</v>
      </c>
    </row>
    <row r="25" spans="1:6" ht="13.5" customHeight="1" thickBot="1">
      <c r="A25" s="5" t="s">
        <v>28</v>
      </c>
      <c r="B25" s="8" t="s">
        <v>29</v>
      </c>
      <c r="C25" s="6" t="s">
        <v>15</v>
      </c>
      <c r="D25" s="6">
        <v>600</v>
      </c>
      <c r="E25" s="6">
        <v>10</v>
      </c>
      <c r="F25" s="6">
        <f>D25*E25</f>
        <v>6000</v>
      </c>
    </row>
    <row r="27" ht="15">
      <c r="F27">
        <f>F17+F18+F19+F20+F21+F22+F24+F25</f>
        <v>19997</v>
      </c>
    </row>
    <row r="29" ht="15.75" thickBot="1"/>
    <row r="30" spans="1:6" ht="77.25">
      <c r="A30" s="83" t="s">
        <v>34</v>
      </c>
      <c r="B30" s="81" t="s">
        <v>35</v>
      </c>
      <c r="C30" s="81" t="s">
        <v>36</v>
      </c>
      <c r="D30" s="11" t="s">
        <v>37</v>
      </c>
      <c r="E30" s="10" t="s">
        <v>39</v>
      </c>
      <c r="F30" s="83" t="s">
        <v>41</v>
      </c>
    </row>
    <row r="31" spans="1:6" ht="15.75" thickBot="1">
      <c r="A31" s="84"/>
      <c r="B31" s="82"/>
      <c r="C31" s="82"/>
      <c r="D31" s="12" t="s">
        <v>38</v>
      </c>
      <c r="E31" s="6" t="s">
        <v>40</v>
      </c>
      <c r="F31" s="84"/>
    </row>
    <row r="32" spans="1:6" ht="90" thickBot="1">
      <c r="A32" s="13" t="s">
        <v>42</v>
      </c>
      <c r="B32" s="6" t="s">
        <v>15</v>
      </c>
      <c r="C32" s="6">
        <v>3</v>
      </c>
      <c r="D32" s="6">
        <v>11</v>
      </c>
      <c r="E32" s="6">
        <f>C32*D32</f>
        <v>33</v>
      </c>
      <c r="F32" s="6" t="s">
        <v>43</v>
      </c>
    </row>
    <row r="33" spans="1:6" ht="51">
      <c r="A33" s="81" t="s">
        <v>44</v>
      </c>
      <c r="B33" s="81" t="s">
        <v>15</v>
      </c>
      <c r="C33" s="81">
        <v>20</v>
      </c>
      <c r="D33" s="81">
        <v>4.35</v>
      </c>
      <c r="E33" s="81">
        <f>C33*D33</f>
        <v>87</v>
      </c>
      <c r="F33" s="14" t="s">
        <v>45</v>
      </c>
    </row>
    <row r="34" spans="1:6" ht="115.5" thickBot="1">
      <c r="A34" s="82"/>
      <c r="B34" s="82"/>
      <c r="C34" s="82"/>
      <c r="D34" s="82"/>
      <c r="E34" s="82"/>
      <c r="F34" s="6" t="s">
        <v>46</v>
      </c>
    </row>
    <row r="35" spans="1:6" ht="15.75" thickBot="1">
      <c r="A35" s="15" t="s">
        <v>4</v>
      </c>
      <c r="B35" s="6"/>
      <c r="C35" s="6"/>
      <c r="D35" s="6"/>
      <c r="E35" s="6">
        <f>E32+E33</f>
        <v>120</v>
      </c>
      <c r="F35" s="6"/>
    </row>
  </sheetData>
  <sheetProtection/>
  <mergeCells count="14">
    <mergeCell ref="E33:E34"/>
    <mergeCell ref="A33:A34"/>
    <mergeCell ref="B33:B34"/>
    <mergeCell ref="C33:C34"/>
    <mergeCell ref="D33:D34"/>
    <mergeCell ref="F22:F23"/>
    <mergeCell ref="A22:A23"/>
    <mergeCell ref="C22:C23"/>
    <mergeCell ref="D22:D23"/>
    <mergeCell ref="E22:E23"/>
    <mergeCell ref="A30:A31"/>
    <mergeCell ref="B30:B31"/>
    <mergeCell ref="C30:C31"/>
    <mergeCell ref="F30:F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petrov</dc:creator>
  <cp:keywords/>
  <dc:description/>
  <cp:lastModifiedBy>User</cp:lastModifiedBy>
  <cp:lastPrinted>2024-06-19T04:01:44Z</cp:lastPrinted>
  <dcterms:created xsi:type="dcterms:W3CDTF">2018-07-09T12:42:33Z</dcterms:created>
  <dcterms:modified xsi:type="dcterms:W3CDTF">2024-06-19T11:47:07Z</dcterms:modified>
  <cp:category/>
  <cp:version/>
  <cp:contentType/>
  <cp:contentStatus/>
</cp:coreProperties>
</file>