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1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<sst xmlns="http://schemas.openxmlformats.org/spreadsheetml/2006/main" count="89" uniqueCount="71">
  <si>
    <t>к постановлению от         №</t>
  </si>
  <si>
    <t>"ПРИЛОЖЕНИЕ № 2</t>
  </si>
  <si>
    <t>к муниципальной программе</t>
  </si>
  <si>
    <t>Система программных мероприятий</t>
  </si>
  <si>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</si>
  <si>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</si>
  <si>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</si>
  <si>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</si>
  <si>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</si>
  <si>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 *</t>
  </si>
  <si>
    <t>Дополнительные средства в виде платежей, взносов, безвозмездных перечислений на реализацию муниципальной программы  **</t>
  </si>
  <si>
    <t>Итого</t>
  </si>
  <si>
    <t>Финансовое обеспечение   всего</t>
  </si>
  <si>
    <t>1.Основное мероприятие "Развитие дорожного хозяйства города Димитровграда Ульяновской области"</t>
  </si>
  <si>
    <t>1.1.</t>
  </si>
  <si>
    <t>Содержание автомобильных дорог  города</t>
  </si>
  <si>
    <t>1.2.</t>
  </si>
  <si>
    <t>Ремонт автомобильных дорог  города</t>
  </si>
  <si>
    <t>МКУ "Городские дороги", МКУ "ДИИП" (по согласованию)</t>
  </si>
  <si>
    <t>1.3.</t>
  </si>
  <si>
    <t>Проектирование, строительство (реконструкция), капитальный ремонт, ремонт и содержание велосипедных дорожек и велосипедных парковок</t>
  </si>
  <si>
    <t>МКУ "Городские дороги" (по согласованию)</t>
  </si>
  <si>
    <t>1.4.</t>
  </si>
  <si>
    <t>Приобретение и поставка ПСС</t>
  </si>
  <si>
    <t xml:space="preserve">МКУ "Городские дороги" </t>
  </si>
  <si>
    <t>2.Основное мероприятие "Развитие жилищного хозяйства города Димитровграда Ульяновской области"</t>
  </si>
  <si>
    <t>2.1.</t>
  </si>
  <si>
    <t>Мероприятия в области жилищного хозяйства города</t>
  </si>
  <si>
    <t>Комитет по ЖКК (по согласованию)</t>
  </si>
  <si>
    <t>3. Основное мероприятие "Развитие благоустройства города Димитровграда Ульяновской области"</t>
  </si>
  <si>
    <t>3.1.</t>
  </si>
  <si>
    <t>Уличное освещение города</t>
  </si>
  <si>
    <t xml:space="preserve">Комите по ЖКК,  МКУ "Городские дороги"                  (по согласованию) </t>
  </si>
  <si>
    <t>3.2.</t>
  </si>
  <si>
    <t>Организация мероприятий при осуществлении деятельности по обращению с животными без владельцев</t>
  </si>
  <si>
    <t xml:space="preserve">МКУ "Городские дороги"                  (по согласованию) </t>
  </si>
  <si>
    <t>3.3.</t>
  </si>
  <si>
    <t>Реализация мероприятий, связанных с выполнением работ по обустройству мест (площадок) накопления (в том числе раздельного накопления) твёрдых коммунальных отходов</t>
  </si>
  <si>
    <t>3.4.</t>
  </si>
  <si>
    <t>Прочие мероприятия по благоустройству города</t>
  </si>
  <si>
    <t>3.5.</t>
  </si>
  <si>
    <t>Создание кладбища</t>
  </si>
  <si>
    <t>4.Основное мероприятие "Реализация других вопросов в области жилищно-коммунального хозяйства города  Димитровграда Ульяновской области"</t>
  </si>
  <si>
    <t>4.1.</t>
  </si>
  <si>
    <t xml:space="preserve">Обеспечение деятельности казенных учреждений города </t>
  </si>
  <si>
    <t xml:space="preserve"> МКУ "Городские дороги"                  (по согласованию) </t>
  </si>
  <si>
    <t>МКУ "Контакт-Центр города Димитровграда"  (по согласованию)</t>
  </si>
  <si>
    <t>МКУ "Служба охраны окружающей среды"</t>
  </si>
  <si>
    <t>МКУ "Дирекция инвестиционных и инновационных проектов" (по согласованию)</t>
  </si>
  <si>
    <t>4.2</t>
  </si>
  <si>
    <t>Приобретение техники и оборудования в лизинг</t>
  </si>
  <si>
    <t xml:space="preserve"> МКУ "Городские дороги" (по согласованию)                </t>
  </si>
  <si>
    <t>4.3.</t>
  </si>
  <si>
    <t>Приобретение техники</t>
  </si>
  <si>
    <t>5.Основное мероприятие "Обеспечение реализации муниципальной программы"</t>
  </si>
  <si>
    <t>5.1.</t>
  </si>
  <si>
    <t>Обеспечение деятельности органов местного самоуправления города Димитровграда Ульяновской области</t>
  </si>
  <si>
    <t xml:space="preserve">Комитет по ЖКК </t>
  </si>
  <si>
    <t>6. Основное мероприятие " Развитие сферы пассажирских перевозок города Димитровграда Ульяновской области"</t>
  </si>
  <si>
    <t>6.1.</t>
  </si>
  <si>
    <t>Организация регулярных перевозок пассажиров и багажа автомобильным транспортом по регулируемым тарифам по муниципальным маршрутам</t>
  </si>
  <si>
    <t>Комитет по ЖКК  (по согласованию)</t>
  </si>
  <si>
    <t>7. Основное мероприятие "Устройство детской площадки на ул.Масленникова,68 в городе Димитровграде  Ульяновской области"</t>
  </si>
  <si>
    <t>7.1.</t>
  </si>
  <si>
    <t>Реализация проектов развития муниципальных образований Ульяновской области, подготовленных на основе местных инициатив граждан</t>
  </si>
  <si>
    <t>Комитет по ЖКК</t>
  </si>
  <si>
    <t>8. Основное мероприятие "Устройство детской и спортивной площадки на ул.Алтайская, 69Г в городе Димитровграде Ульяновской области"</t>
  </si>
  <si>
    <t>8.1.</t>
  </si>
  <si>
    <t>ВСЕГО по муниципальной программе:</t>
  </si>
  <si>
    <t>".</t>
  </si>
  <si>
    <t>ПРИЛОЖЕНИЕ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</si>
</sst>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#,##0.00000"/>
    <numFmt numFmtId="179" formatCode="0.00000"/>
    <numFmt numFmtId="180" formatCode="#,##0.000000"/>
  </numFmts>
  <fonts count="42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8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30" borderId="8" applyNumberFormat="0" applyFont="0" applyAlignment="0" applyProtection="0"/>
    <xf numFmtId="9" fontId="7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textRotation="90"/>
    </xf>
    <xf numFmtId="178" fontId="2" fillId="0" borderId="11" xfId="0" applyNumberFormat="1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textRotation="90"/>
    </xf>
    <xf numFmtId="178" fontId="2" fillId="0" borderId="10" xfId="0" applyNumberFormat="1" applyFont="1" applyFill="1" applyBorder="1" applyAlignment="1">
      <alignment horizontal="center" vertical="center" textRotation="90"/>
    </xf>
    <xf numFmtId="178" fontId="4" fillId="0" borderId="10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textRotation="90"/>
    </xf>
    <xf numFmtId="179" fontId="4" fillId="0" borderId="10" xfId="0" applyNumberFormat="1" applyFont="1" applyFill="1" applyBorder="1" applyAlignment="1">
      <alignment horizontal="center" vertical="center" textRotation="90"/>
    </xf>
    <xf numFmtId="180" fontId="4" fillId="0" borderId="10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textRotation="90"/>
    </xf>
    <xf numFmtId="178" fontId="4" fillId="0" borderId="10" xfId="0" applyNumberFormat="1" applyFont="1" applyFill="1" applyBorder="1" applyAlignment="1">
      <alignment horizontal="center" vertical="center" textRotation="90" wrapText="1"/>
    </xf>
    <xf numFmtId="179" fontId="4" fillId="0" borderId="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textRotation="90" wrapText="1"/>
    </xf>
    <xf numFmtId="178" fontId="2" fillId="0" borderId="0" xfId="0" applyNumberFormat="1" applyFont="1" applyFill="1" applyBorder="1" applyAlignment="1">
      <alignment horizontal="center" vertical="center" textRotation="90"/>
    </xf>
    <xf numFmtId="180" fontId="2" fillId="0" borderId="0" xfId="0" applyNumberFormat="1" applyFont="1" applyFill="1" applyBorder="1" applyAlignment="1">
      <alignment horizontal="center" vertical="center" textRotation="90"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78" fontId="2" fillId="32" borderId="11" xfId="0" applyNumberFormat="1" applyFont="1" applyFill="1" applyBorder="1" applyAlignment="1">
      <alignment horizontal="center" vertical="center" textRotation="90"/>
    </xf>
    <xf numFmtId="179" fontId="2" fillId="32" borderId="10" xfId="0" applyNumberFormat="1" applyFont="1" applyFill="1" applyBorder="1" applyAlignment="1">
      <alignment horizontal="center" vertical="center" textRotation="90"/>
    </xf>
    <xf numFmtId="178" fontId="2" fillId="32" borderId="1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zoomScale="70" zoomScaleNormal="70" zoomScaleSheetLayoutView="75" workbookViewId="0" topLeftCell="A52">
      <selection activeCell="T73" sqref="T73"/>
    </sheetView>
  </sheetViews>
  <sheetFormatPr defaultColWidth="9.140625" defaultRowHeight="15"/>
  <cols>
    <col min="1" max="1" width="5.57421875" style="1" customWidth="1"/>
    <col min="2" max="2" width="26.8515625" style="1" customWidth="1"/>
    <col min="3" max="3" width="18.57421875" style="1" customWidth="1"/>
    <col min="4" max="4" width="8.00390625" style="1" customWidth="1"/>
    <col min="5" max="5" width="6.7109375" style="1" customWidth="1"/>
    <col min="6" max="6" width="6.8515625" style="1" customWidth="1"/>
    <col min="7" max="8" width="6.140625" style="1" customWidth="1"/>
    <col min="9" max="10" width="6.28125" style="1" customWidth="1"/>
    <col min="11" max="11" width="9.00390625" style="1" customWidth="1"/>
    <col min="12" max="12" width="7.00390625" style="1" customWidth="1"/>
    <col min="13" max="14" width="6.421875" style="1" customWidth="1"/>
    <col min="15" max="17" width="5.28125" style="1" customWidth="1"/>
    <col min="18" max="18" width="10.57421875" style="1" customWidth="1"/>
    <col min="19" max="19" width="9.421875" style="1" customWidth="1"/>
    <col min="20" max="20" width="9.57421875" style="1" customWidth="1"/>
    <col min="21" max="21" width="7.28125" style="1" customWidth="1"/>
    <col min="22" max="22" width="7.421875" style="1" customWidth="1"/>
    <col min="23" max="23" width="8.140625" style="1" customWidth="1"/>
    <col min="24" max="24" width="7.28125" style="1" customWidth="1"/>
    <col min="25" max="25" width="7.00390625" style="1" customWidth="1"/>
    <col min="26" max="26" width="5.57421875" style="1" customWidth="1"/>
    <col min="27" max="27" width="9.140625" style="1" customWidth="1"/>
    <col min="28" max="28" width="19.7109375" style="1" customWidth="1"/>
    <col min="29" max="16384" width="9.140625" style="1" customWidth="1"/>
  </cols>
  <sheetData>
    <row r="1" spans="20:23" ht="15.75">
      <c r="T1" s="42" t="s">
        <v>70</v>
      </c>
      <c r="U1" s="42"/>
      <c r="V1" s="42"/>
      <c r="W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2" t="s">
        <v>0</v>
      </c>
      <c r="U2" s="42"/>
      <c r="V2" s="42"/>
      <c r="W2" s="42"/>
      <c r="X2" s="42"/>
      <c r="Y2" s="2"/>
      <c r="Z2" s="2"/>
    </row>
    <row r="3" spans="1:2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2" t="s">
        <v>1</v>
      </c>
      <c r="U3" s="32"/>
      <c r="V3" s="32"/>
      <c r="W3" s="32"/>
      <c r="X3" s="32"/>
      <c r="Y3" s="2"/>
      <c r="Z3" s="2"/>
    </row>
    <row r="4" spans="1:2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2" t="s">
        <v>2</v>
      </c>
      <c r="U4" s="42"/>
      <c r="V4" s="42"/>
      <c r="W4" s="42"/>
      <c r="X4" s="42"/>
      <c r="Y4" s="42"/>
      <c r="Z4" s="32"/>
    </row>
    <row r="5" spans="1:26" ht="18.7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3"/>
    </row>
    <row r="6" spans="1:26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52" t="s">
        <v>4</v>
      </c>
      <c r="B7" s="52" t="s">
        <v>5</v>
      </c>
      <c r="C7" s="52" t="s">
        <v>6</v>
      </c>
      <c r="D7" s="44" t="s">
        <v>7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51.5" customHeight="1">
      <c r="A8" s="52"/>
      <c r="B8" s="52"/>
      <c r="C8" s="52"/>
      <c r="D8" s="46" t="s">
        <v>8</v>
      </c>
      <c r="E8" s="47"/>
      <c r="F8" s="47"/>
      <c r="G8" s="47"/>
      <c r="H8" s="47"/>
      <c r="I8" s="47"/>
      <c r="J8" s="48"/>
      <c r="K8" s="49" t="s">
        <v>9</v>
      </c>
      <c r="L8" s="50"/>
      <c r="M8" s="50"/>
      <c r="N8" s="50"/>
      <c r="O8" s="50"/>
      <c r="P8" s="50"/>
      <c r="Q8" s="51"/>
      <c r="R8" s="49" t="s">
        <v>10</v>
      </c>
      <c r="S8" s="51"/>
      <c r="T8" s="52" t="s">
        <v>11</v>
      </c>
      <c r="U8" s="52"/>
      <c r="V8" s="52"/>
      <c r="W8" s="52"/>
      <c r="X8" s="52"/>
      <c r="Y8" s="52"/>
      <c r="Z8" s="52"/>
    </row>
    <row r="9" spans="1:26" ht="18" customHeight="1">
      <c r="A9" s="52"/>
      <c r="B9" s="52"/>
      <c r="C9" s="52"/>
      <c r="D9" s="57" t="s">
        <v>12</v>
      </c>
      <c r="E9" s="49"/>
      <c r="F9" s="50"/>
      <c r="G9" s="50"/>
      <c r="H9" s="50"/>
      <c r="I9" s="50"/>
      <c r="J9" s="51"/>
      <c r="K9" s="57" t="s">
        <v>12</v>
      </c>
      <c r="L9" s="52"/>
      <c r="M9" s="52"/>
      <c r="N9" s="52"/>
      <c r="O9" s="52"/>
      <c r="P9" s="52"/>
      <c r="Q9" s="4"/>
      <c r="R9" s="57" t="s">
        <v>12</v>
      </c>
      <c r="S9" s="33"/>
      <c r="T9" s="58" t="s">
        <v>12</v>
      </c>
      <c r="U9" s="52"/>
      <c r="V9" s="52"/>
      <c r="W9" s="52"/>
      <c r="X9" s="52"/>
      <c r="Y9" s="52"/>
      <c r="Z9" s="52"/>
    </row>
    <row r="10" spans="1:26" ht="64.5" customHeight="1">
      <c r="A10" s="52"/>
      <c r="B10" s="52"/>
      <c r="C10" s="52"/>
      <c r="D10" s="57"/>
      <c r="E10" s="5">
        <v>2023</v>
      </c>
      <c r="F10" s="5">
        <v>2024</v>
      </c>
      <c r="G10" s="5">
        <v>2025</v>
      </c>
      <c r="H10" s="5">
        <v>2026</v>
      </c>
      <c r="I10" s="5">
        <v>2027</v>
      </c>
      <c r="J10" s="5">
        <v>2028</v>
      </c>
      <c r="K10" s="57"/>
      <c r="L10" s="5">
        <v>2023</v>
      </c>
      <c r="M10" s="5">
        <v>2024</v>
      </c>
      <c r="N10" s="5">
        <v>2025</v>
      </c>
      <c r="O10" s="5">
        <v>2026</v>
      </c>
      <c r="P10" s="5">
        <v>2027</v>
      </c>
      <c r="Q10" s="5">
        <v>2028</v>
      </c>
      <c r="R10" s="57"/>
      <c r="S10" s="5">
        <v>2023</v>
      </c>
      <c r="T10" s="57"/>
      <c r="U10" s="5">
        <v>2023</v>
      </c>
      <c r="V10" s="5">
        <v>2024</v>
      </c>
      <c r="W10" s="5">
        <v>2025</v>
      </c>
      <c r="X10" s="5">
        <v>2026</v>
      </c>
      <c r="Y10" s="5">
        <v>2027</v>
      </c>
      <c r="Z10" s="5">
        <v>2028</v>
      </c>
    </row>
    <row r="11" spans="1:26" ht="15.75">
      <c r="A11" s="6">
        <v>1</v>
      </c>
      <c r="B11" s="6">
        <v>2</v>
      </c>
      <c r="C11" s="6">
        <v>3</v>
      </c>
      <c r="D11" s="6">
        <v>4</v>
      </c>
      <c r="E11" s="6">
        <v>6</v>
      </c>
      <c r="F11" s="6">
        <v>7</v>
      </c>
      <c r="G11" s="6">
        <v>8</v>
      </c>
      <c r="H11" s="6">
        <v>9</v>
      </c>
      <c r="I11" s="6">
        <v>10</v>
      </c>
      <c r="J11" s="6">
        <v>11</v>
      </c>
      <c r="K11" s="6">
        <v>12</v>
      </c>
      <c r="L11" s="6">
        <v>13</v>
      </c>
      <c r="M11" s="6">
        <v>14</v>
      </c>
      <c r="N11" s="6">
        <v>15</v>
      </c>
      <c r="O11" s="6">
        <v>16</v>
      </c>
      <c r="P11" s="6">
        <v>17</v>
      </c>
      <c r="Q11" s="6">
        <v>18</v>
      </c>
      <c r="R11" s="6">
        <v>19</v>
      </c>
      <c r="S11" s="6">
        <v>20</v>
      </c>
      <c r="T11" s="6">
        <v>21</v>
      </c>
      <c r="U11" s="6">
        <v>22</v>
      </c>
      <c r="V11" s="6">
        <v>23</v>
      </c>
      <c r="W11" s="6">
        <v>24</v>
      </c>
      <c r="X11" s="6">
        <v>25</v>
      </c>
      <c r="Y11" s="6">
        <v>26</v>
      </c>
      <c r="Z11" s="6">
        <v>27</v>
      </c>
    </row>
    <row r="12" spans="1:26" ht="23.25" customHeight="1">
      <c r="A12" s="7"/>
      <c r="B12" s="53" t="s">
        <v>13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85.5" customHeight="1">
      <c r="A13" s="8" t="s">
        <v>14</v>
      </c>
      <c r="B13" s="9" t="s">
        <v>15</v>
      </c>
      <c r="C13" s="14" t="s">
        <v>18</v>
      </c>
      <c r="D13" s="11">
        <f>E13+F13+G13+H13+I13+J13</f>
        <v>23414.293940000003</v>
      </c>
      <c r="E13" s="12">
        <f>10573.52685+669.40942-21.59143-569.75258-75.05737-24.42026-61.78063</f>
        <v>10490.333999999999</v>
      </c>
      <c r="F13" s="39">
        <f>200+200.00751+659.99249+167+300+2220.72674+700+3500+(1795.661+286.2379)</f>
        <v>10029.62564</v>
      </c>
      <c r="G13" s="12">
        <v>0</v>
      </c>
      <c r="H13" s="12">
        <v>0</v>
      </c>
      <c r="I13" s="12">
        <v>1447.16715</v>
      </c>
      <c r="J13" s="12">
        <v>1447.16715</v>
      </c>
      <c r="K13" s="11">
        <f>L13+M13+N13+O13+P13+Q13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1">
        <f>-S13</f>
        <v>0</v>
      </c>
      <c r="S13" s="12">
        <v>0</v>
      </c>
      <c r="T13" s="11">
        <f>D13+K13+R13</f>
        <v>23414.293940000003</v>
      </c>
      <c r="U13" s="12">
        <f aca="true" t="shared" si="0" ref="T13:U17">E13+L13+S13</f>
        <v>10490.333999999999</v>
      </c>
      <c r="V13" s="12">
        <f>F13+M13</f>
        <v>10029.62564</v>
      </c>
      <c r="W13" s="12">
        <f aca="true" t="shared" si="1" ref="V13:Z17">G13+N13</f>
        <v>0</v>
      </c>
      <c r="X13" s="12">
        <f t="shared" si="1"/>
        <v>0</v>
      </c>
      <c r="Y13" s="12">
        <f>I13+P13</f>
        <v>1447.16715</v>
      </c>
      <c r="Z13" s="12">
        <f>J13+Q13</f>
        <v>1447.16715</v>
      </c>
    </row>
    <row r="14" spans="1:26" ht="84.75" customHeight="1">
      <c r="A14" s="8" t="s">
        <v>16</v>
      </c>
      <c r="B14" s="13" t="s">
        <v>17</v>
      </c>
      <c r="C14" s="14" t="s">
        <v>18</v>
      </c>
      <c r="D14" s="11">
        <f>E14+F14+G14+H14+I14+J14</f>
        <v>38673.76005</v>
      </c>
      <c r="E14" s="15">
        <f>11944.44444+13852.43333-12534.16012+21.8-7893.17636+21.59143-174.2989+56.83416</f>
        <v>5295.4679799999985</v>
      </c>
      <c r="F14" s="15">
        <f>1375.70751+1798.98946-700</f>
        <v>2474.69697</v>
      </c>
      <c r="G14" s="15">
        <v>1474.74747</v>
      </c>
      <c r="H14" s="15">
        <v>1474.74747</v>
      </c>
      <c r="I14" s="15">
        <v>13977.05008</v>
      </c>
      <c r="J14" s="15">
        <v>13977.05008</v>
      </c>
      <c r="K14" s="11">
        <f>L14+M14+N14+O14+P14+Q14</f>
        <v>872144.07261</v>
      </c>
      <c r="L14" s="16">
        <f>157500+124671.9-17816.87647+414.2+1079.84908</f>
        <v>265849.07261000003</v>
      </c>
      <c r="M14" s="16">
        <f>136195.0436+178099.9564</f>
        <v>314295</v>
      </c>
      <c r="N14" s="16">
        <v>146000</v>
      </c>
      <c r="O14" s="16">
        <v>146000</v>
      </c>
      <c r="P14" s="16">
        <v>0</v>
      </c>
      <c r="Q14" s="16">
        <v>0</v>
      </c>
      <c r="R14" s="17">
        <f>-S14</f>
        <v>0</v>
      </c>
      <c r="S14" s="16">
        <v>0</v>
      </c>
      <c r="T14" s="11">
        <f t="shared" si="0"/>
        <v>910817.8326600001</v>
      </c>
      <c r="U14" s="16">
        <f t="shared" si="0"/>
        <v>271144.54059000005</v>
      </c>
      <c r="V14" s="16">
        <f>F14+M14</f>
        <v>316769.69697</v>
      </c>
      <c r="W14" s="16">
        <f t="shared" si="1"/>
        <v>147474.74747</v>
      </c>
      <c r="X14" s="16">
        <f t="shared" si="1"/>
        <v>147474.74747</v>
      </c>
      <c r="Y14" s="16">
        <f t="shared" si="1"/>
        <v>13977.05008</v>
      </c>
      <c r="Z14" s="16">
        <f t="shared" si="1"/>
        <v>13977.05008</v>
      </c>
    </row>
    <row r="15" spans="1:26" ht="120.75" customHeight="1">
      <c r="A15" s="8" t="s">
        <v>19</v>
      </c>
      <c r="B15" s="13" t="s">
        <v>20</v>
      </c>
      <c r="C15" s="14" t="s">
        <v>21</v>
      </c>
      <c r="D15" s="11">
        <f>E15+F15+G15+H15+I15+J15</f>
        <v>702.0201999999999</v>
      </c>
      <c r="E15" s="15">
        <v>126.26263</v>
      </c>
      <c r="F15" s="15">
        <v>101.0101</v>
      </c>
      <c r="G15" s="15">
        <v>151.51515</v>
      </c>
      <c r="H15" s="15">
        <v>121.21212</v>
      </c>
      <c r="I15" s="15">
        <f>101.0101</f>
        <v>101.0101</v>
      </c>
      <c r="J15" s="15">
        <f>101.0101</f>
        <v>101.0101</v>
      </c>
      <c r="K15" s="11">
        <f>L15+M15+N15+O15+P15+Q15</f>
        <v>49500</v>
      </c>
      <c r="L15" s="15">
        <v>12500</v>
      </c>
      <c r="M15" s="15">
        <v>10000</v>
      </c>
      <c r="N15" s="15">
        <v>15000</v>
      </c>
      <c r="O15" s="15">
        <v>12000</v>
      </c>
      <c r="P15" s="15">
        <v>0</v>
      </c>
      <c r="Q15" s="15">
        <v>0</v>
      </c>
      <c r="R15" s="17">
        <f>-S15</f>
        <v>0</v>
      </c>
      <c r="S15" s="15">
        <v>0</v>
      </c>
      <c r="T15" s="11">
        <f t="shared" si="0"/>
        <v>50202.0202</v>
      </c>
      <c r="U15" s="16">
        <f t="shared" si="0"/>
        <v>12626.26263</v>
      </c>
      <c r="V15" s="16">
        <f>F15+M15</f>
        <v>10101.0101</v>
      </c>
      <c r="W15" s="16">
        <f t="shared" si="1"/>
        <v>15151.51515</v>
      </c>
      <c r="X15" s="16">
        <f t="shared" si="1"/>
        <v>12121.21212</v>
      </c>
      <c r="Y15" s="16">
        <f t="shared" si="1"/>
        <v>101.0101</v>
      </c>
      <c r="Z15" s="16">
        <f t="shared" si="1"/>
        <v>101.0101</v>
      </c>
    </row>
    <row r="16" spans="1:26" ht="76.5" customHeight="1">
      <c r="A16" s="8" t="s">
        <v>22</v>
      </c>
      <c r="B16" s="13" t="s">
        <v>23</v>
      </c>
      <c r="C16" s="14" t="s">
        <v>24</v>
      </c>
      <c r="D16" s="11">
        <f>E16+F16+G16+H16+I16+J16</f>
        <v>35034.426980000004</v>
      </c>
      <c r="E16" s="16">
        <f>4508.11118</f>
        <v>4508.11118</v>
      </c>
      <c r="F16" s="16">
        <v>6105.26316</v>
      </c>
      <c r="G16" s="16">
        <v>6105.26316</v>
      </c>
      <c r="H16" s="16">
        <v>6105.26316</v>
      </c>
      <c r="I16" s="16">
        <v>6105.26316</v>
      </c>
      <c r="J16" s="16">
        <v>6105.26316</v>
      </c>
      <c r="K16" s="11">
        <f>L16+M16+N16+O16+P16+Q16</f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7">
        <f>-S16</f>
        <v>0</v>
      </c>
      <c r="S16" s="16">
        <v>0</v>
      </c>
      <c r="T16" s="11">
        <f t="shared" si="0"/>
        <v>35034.426980000004</v>
      </c>
      <c r="U16" s="16">
        <f t="shared" si="0"/>
        <v>4508.11118</v>
      </c>
      <c r="V16" s="16">
        <f>F16+M16</f>
        <v>6105.26316</v>
      </c>
      <c r="W16" s="16">
        <f>G16+N16</f>
        <v>6105.26316</v>
      </c>
      <c r="X16" s="16">
        <f t="shared" si="1"/>
        <v>6105.26316</v>
      </c>
      <c r="Y16" s="16">
        <f t="shared" si="1"/>
        <v>6105.26316</v>
      </c>
      <c r="Z16" s="16">
        <f t="shared" si="1"/>
        <v>6105.26316</v>
      </c>
    </row>
    <row r="17" spans="1:28" ht="95.25" customHeight="1">
      <c r="A17" s="54" t="s">
        <v>11</v>
      </c>
      <c r="B17" s="54"/>
      <c r="C17" s="54"/>
      <c r="D17" s="17">
        <f>E17+F17+G17+H17+I17+J17</f>
        <v>97824.50116999999</v>
      </c>
      <c r="E17" s="17">
        <f aca="true" t="shared" si="2" ref="E17:J17">E13+E14+E15+E16</f>
        <v>20420.175789999994</v>
      </c>
      <c r="F17" s="17">
        <f t="shared" si="2"/>
        <v>18710.595869999997</v>
      </c>
      <c r="G17" s="17">
        <f t="shared" si="2"/>
        <v>7731.52578</v>
      </c>
      <c r="H17" s="17">
        <f t="shared" si="2"/>
        <v>7701.222750000001</v>
      </c>
      <c r="I17" s="17">
        <f t="shared" si="2"/>
        <v>21630.49049</v>
      </c>
      <c r="J17" s="17">
        <f t="shared" si="2"/>
        <v>21630.49049</v>
      </c>
      <c r="K17" s="11">
        <f>L17+M17+N17+O17+P17+Q17</f>
        <v>921644.07261</v>
      </c>
      <c r="L17" s="17">
        <f aca="true" t="shared" si="3" ref="L17:S17">L13+L14+L15+L16</f>
        <v>278349.07261000003</v>
      </c>
      <c r="M17" s="17">
        <f t="shared" si="3"/>
        <v>324295</v>
      </c>
      <c r="N17" s="17">
        <f t="shared" si="3"/>
        <v>161000</v>
      </c>
      <c r="O17" s="17">
        <f t="shared" si="3"/>
        <v>158000</v>
      </c>
      <c r="P17" s="17">
        <f t="shared" si="3"/>
        <v>0</v>
      </c>
      <c r="Q17" s="17">
        <f t="shared" si="3"/>
        <v>0</v>
      </c>
      <c r="R17" s="17">
        <f t="shared" si="3"/>
        <v>0</v>
      </c>
      <c r="S17" s="17">
        <f t="shared" si="3"/>
        <v>0</v>
      </c>
      <c r="T17" s="11">
        <f t="shared" si="0"/>
        <v>1019468.57378</v>
      </c>
      <c r="U17" s="17">
        <f t="shared" si="0"/>
        <v>298769.24840000004</v>
      </c>
      <c r="V17" s="17">
        <f t="shared" si="1"/>
        <v>343005.59587</v>
      </c>
      <c r="W17" s="17">
        <f t="shared" si="1"/>
        <v>168731.52578</v>
      </c>
      <c r="X17" s="17">
        <f t="shared" si="1"/>
        <v>165701.22275000002</v>
      </c>
      <c r="Y17" s="17">
        <f t="shared" si="1"/>
        <v>21630.49049</v>
      </c>
      <c r="Z17" s="17">
        <f>J17+Q17</f>
        <v>21630.49049</v>
      </c>
      <c r="AB17" s="36"/>
    </row>
    <row r="18" spans="1:26" ht="18.75" customHeight="1">
      <c r="A18" s="18"/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34"/>
      <c r="V18" s="34"/>
      <c r="W18" s="34"/>
      <c r="X18" s="34"/>
      <c r="Y18" s="34"/>
      <c r="Z18" s="34"/>
    </row>
    <row r="19" spans="1:26" ht="23.25" customHeight="1">
      <c r="A19" s="55" t="s">
        <v>25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04.25" customHeight="1">
      <c r="A20" s="8" t="s">
        <v>26</v>
      </c>
      <c r="B20" s="13" t="s">
        <v>27</v>
      </c>
      <c r="C20" s="14" t="s">
        <v>28</v>
      </c>
      <c r="D20" s="20">
        <f>E20+F20+G20+H20+I20+J20</f>
        <v>15008.882279999998</v>
      </c>
      <c r="E20" s="15">
        <f>4732.8-3287.5558-1110.08032-200.2816+410</f>
        <v>544.88228</v>
      </c>
      <c r="F20" s="40">
        <f>6518.4-3000+3240-1760</f>
        <v>4998.4</v>
      </c>
      <c r="G20" s="15">
        <v>0</v>
      </c>
      <c r="H20" s="15">
        <v>0</v>
      </c>
      <c r="I20" s="15">
        <v>4732.8</v>
      </c>
      <c r="J20" s="15">
        <v>4732.8</v>
      </c>
      <c r="K20" s="20">
        <f>L20+M20+N20+O20+P20</f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20">
        <f>S20</f>
        <v>0</v>
      </c>
      <c r="S20" s="15">
        <v>0</v>
      </c>
      <c r="T20" s="20">
        <f>D20+K20+R20</f>
        <v>15008.882279999998</v>
      </c>
      <c r="U20" s="15">
        <f aca="true" t="shared" si="4" ref="U20:Z20">E20+L20</f>
        <v>544.88228</v>
      </c>
      <c r="V20" s="15">
        <f t="shared" si="4"/>
        <v>4998.4</v>
      </c>
      <c r="W20" s="15">
        <f t="shared" si="4"/>
        <v>0</v>
      </c>
      <c r="X20" s="15">
        <f t="shared" si="4"/>
        <v>0</v>
      </c>
      <c r="Y20" s="15">
        <f t="shared" si="4"/>
        <v>4732.8</v>
      </c>
      <c r="Z20" s="15">
        <f t="shared" si="4"/>
        <v>4732.8</v>
      </c>
    </row>
    <row r="21" spans="1:26" ht="93" customHeight="1">
      <c r="A21" s="60" t="s">
        <v>11</v>
      </c>
      <c r="B21" s="62"/>
      <c r="C21" s="62"/>
      <c r="D21" s="17">
        <f>E21+F21+G21+H21+I21+J21</f>
        <v>15008.882279999998</v>
      </c>
      <c r="E21" s="21">
        <f aca="true" t="shared" si="5" ref="E21:J21">E20</f>
        <v>544.88228</v>
      </c>
      <c r="F21" s="21">
        <f t="shared" si="5"/>
        <v>4998.4</v>
      </c>
      <c r="G21" s="21">
        <f t="shared" si="5"/>
        <v>0</v>
      </c>
      <c r="H21" s="21">
        <f t="shared" si="5"/>
        <v>0</v>
      </c>
      <c r="I21" s="21">
        <f t="shared" si="5"/>
        <v>4732.8</v>
      </c>
      <c r="J21" s="21">
        <f t="shared" si="5"/>
        <v>4732.8</v>
      </c>
      <c r="K21" s="20">
        <f>L21+M21+N21+O21+P21</f>
        <v>0</v>
      </c>
      <c r="L21" s="20">
        <f aca="true" t="shared" si="6" ref="L21:S21">L20</f>
        <v>0</v>
      </c>
      <c r="M21" s="20">
        <f t="shared" si="6"/>
        <v>0</v>
      </c>
      <c r="N21" s="20">
        <f t="shared" si="6"/>
        <v>0</v>
      </c>
      <c r="O21" s="20">
        <f t="shared" si="6"/>
        <v>0</v>
      </c>
      <c r="P21" s="20">
        <f t="shared" si="6"/>
        <v>0</v>
      </c>
      <c r="Q21" s="20">
        <f t="shared" si="6"/>
        <v>0</v>
      </c>
      <c r="R21" s="20">
        <f t="shared" si="6"/>
        <v>0</v>
      </c>
      <c r="S21" s="20">
        <f t="shared" si="6"/>
        <v>0</v>
      </c>
      <c r="T21" s="21">
        <f>D21+K21+R21</f>
        <v>15008.882279999998</v>
      </c>
      <c r="U21" s="21">
        <f aca="true" t="shared" si="7" ref="U21:Z21">U20</f>
        <v>544.88228</v>
      </c>
      <c r="V21" s="21">
        <f t="shared" si="7"/>
        <v>4998.4</v>
      </c>
      <c r="W21" s="21">
        <f t="shared" si="7"/>
        <v>0</v>
      </c>
      <c r="X21" s="21">
        <f t="shared" si="7"/>
        <v>0</v>
      </c>
      <c r="Y21" s="21">
        <f t="shared" si="7"/>
        <v>4732.8</v>
      </c>
      <c r="Z21" s="21">
        <f t="shared" si="7"/>
        <v>4732.8</v>
      </c>
    </row>
    <row r="22" spans="1:26" ht="16.5" customHeight="1">
      <c r="A22" s="22"/>
      <c r="B22" s="23"/>
      <c r="C22" s="23"/>
      <c r="D22" s="24"/>
      <c r="E22" s="24"/>
      <c r="F22" s="24"/>
      <c r="G22" s="24"/>
      <c r="H22" s="24"/>
      <c r="I22" s="24"/>
      <c r="J22" s="24"/>
      <c r="K22" s="31"/>
      <c r="L22" s="31"/>
      <c r="M22" s="31"/>
      <c r="N22" s="31"/>
      <c r="O22" s="31"/>
      <c r="P22" s="31"/>
      <c r="Q22" s="31"/>
      <c r="R22" s="31"/>
      <c r="S22" s="31"/>
      <c r="T22" s="24"/>
      <c r="U22" s="35"/>
      <c r="V22" s="35"/>
      <c r="W22" s="35"/>
      <c r="X22" s="35"/>
      <c r="Y22" s="35"/>
      <c r="Z22" s="35"/>
    </row>
    <row r="23" spans="1:26" ht="30.75" customHeight="1">
      <c r="A23" s="63" t="s">
        <v>29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90" customHeight="1">
      <c r="A24" s="8" t="s">
        <v>30</v>
      </c>
      <c r="B24" s="13" t="s">
        <v>31</v>
      </c>
      <c r="C24" s="13" t="s">
        <v>32</v>
      </c>
      <c r="D24" s="17">
        <f aca="true" t="shared" si="8" ref="D24:D29">E24+F24+G24+H24+I24+J24</f>
        <v>127507.87093</v>
      </c>
      <c r="E24" s="16">
        <f>16499.29664+3351.33577+1628.40857+274.18543+1400</f>
        <v>23153.226410000003</v>
      </c>
      <c r="F24" s="41">
        <f>22023.75+1000-145.3+1760</f>
        <v>24638.45</v>
      </c>
      <c r="G24" s="16">
        <v>18870.20899</v>
      </c>
      <c r="H24" s="16">
        <v>21172.98433</v>
      </c>
      <c r="I24" s="16">
        <v>19836.5006</v>
      </c>
      <c r="J24" s="16">
        <v>19836.5006</v>
      </c>
      <c r="K24" s="17">
        <f aca="true" t="shared" si="9" ref="K24:K29">L24+M24+N24+O24+P24+Q24</f>
        <v>1500</v>
      </c>
      <c r="L24" s="16">
        <v>1500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7">
        <f>S24</f>
        <v>0</v>
      </c>
      <c r="S24" s="16">
        <v>0</v>
      </c>
      <c r="T24" s="17">
        <f aca="true" t="shared" si="10" ref="T24:T29">D24+K24+R24</f>
        <v>129007.87093</v>
      </c>
      <c r="U24" s="16">
        <f aca="true" t="shared" si="11" ref="U24:Z28">E24+L24</f>
        <v>24653.226410000003</v>
      </c>
      <c r="V24" s="16">
        <f t="shared" si="11"/>
        <v>24638.45</v>
      </c>
      <c r="W24" s="16">
        <f t="shared" si="11"/>
        <v>18870.20899</v>
      </c>
      <c r="X24" s="16">
        <f t="shared" si="11"/>
        <v>21172.98433</v>
      </c>
      <c r="Y24" s="16">
        <f t="shared" si="11"/>
        <v>19836.5006</v>
      </c>
      <c r="Z24" s="16">
        <f t="shared" si="11"/>
        <v>19836.5006</v>
      </c>
    </row>
    <row r="25" spans="1:26" ht="87" customHeight="1">
      <c r="A25" s="8" t="s">
        <v>33</v>
      </c>
      <c r="B25" s="13" t="s">
        <v>34</v>
      </c>
      <c r="C25" s="13" t="s">
        <v>35</v>
      </c>
      <c r="D25" s="17">
        <f t="shared" si="8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7">
        <f t="shared" si="9"/>
        <v>2179.5</v>
      </c>
      <c r="L25" s="15">
        <f>222.9+479.3+259.4</f>
        <v>961.6</v>
      </c>
      <c r="M25" s="15">
        <f>426.4+398</f>
        <v>824.4</v>
      </c>
      <c r="N25" s="15">
        <v>111.7</v>
      </c>
      <c r="O25" s="15">
        <v>281.8</v>
      </c>
      <c r="P25" s="15">
        <v>0</v>
      </c>
      <c r="Q25" s="15">
        <v>0</v>
      </c>
      <c r="R25" s="17">
        <f>S25</f>
        <v>0</v>
      </c>
      <c r="S25" s="15">
        <v>0</v>
      </c>
      <c r="T25" s="17">
        <f t="shared" si="10"/>
        <v>2179.5</v>
      </c>
      <c r="U25" s="16">
        <f t="shared" si="11"/>
        <v>961.6</v>
      </c>
      <c r="V25" s="16">
        <f t="shared" si="11"/>
        <v>824.4</v>
      </c>
      <c r="W25" s="16">
        <f t="shared" si="11"/>
        <v>111.7</v>
      </c>
      <c r="X25" s="16">
        <f>H25+O25</f>
        <v>281.8</v>
      </c>
      <c r="Y25" s="16">
        <f t="shared" si="11"/>
        <v>0</v>
      </c>
      <c r="Z25" s="16">
        <v>0</v>
      </c>
    </row>
    <row r="26" spans="1:26" ht="126">
      <c r="A26" s="8" t="s">
        <v>36</v>
      </c>
      <c r="B26" s="13" t="s">
        <v>37</v>
      </c>
      <c r="C26" s="13" t="s">
        <v>35</v>
      </c>
      <c r="D26" s="17">
        <f t="shared" si="8"/>
        <v>5209.289240000001</v>
      </c>
      <c r="E26" s="15">
        <f>1.53874</f>
        <v>1.53874</v>
      </c>
      <c r="F26" s="40">
        <f>6647.112+3.66942-1456.12772</f>
        <v>5194.653700000001</v>
      </c>
      <c r="G26" s="15">
        <v>4.89254</v>
      </c>
      <c r="H26" s="15">
        <v>4.89258</v>
      </c>
      <c r="I26" s="15">
        <v>1.65584</v>
      </c>
      <c r="J26" s="15">
        <v>1.65584</v>
      </c>
      <c r="K26" s="17">
        <f t="shared" si="9"/>
        <v>352.145</v>
      </c>
      <c r="L26" s="15">
        <v>29.236</v>
      </c>
      <c r="M26" s="15">
        <v>88.066</v>
      </c>
      <c r="N26" s="15">
        <v>117.421</v>
      </c>
      <c r="O26" s="15">
        <v>117.422</v>
      </c>
      <c r="P26" s="15">
        <v>0</v>
      </c>
      <c r="Q26" s="15">
        <v>0</v>
      </c>
      <c r="R26" s="17">
        <f>S26</f>
        <v>0</v>
      </c>
      <c r="S26" s="15">
        <v>0</v>
      </c>
      <c r="T26" s="17">
        <f t="shared" si="10"/>
        <v>5561.4342400000005</v>
      </c>
      <c r="U26" s="16">
        <f t="shared" si="11"/>
        <v>30.77474</v>
      </c>
      <c r="V26" s="16">
        <f t="shared" si="11"/>
        <v>5282.719700000001</v>
      </c>
      <c r="W26" s="16">
        <f>G26+N26</f>
        <v>122.31354</v>
      </c>
      <c r="X26" s="16">
        <f>H26+O26</f>
        <v>122.31457999999999</v>
      </c>
      <c r="Y26" s="16">
        <f t="shared" si="11"/>
        <v>1.65584</v>
      </c>
      <c r="Z26" s="16">
        <f t="shared" si="11"/>
        <v>1.65584</v>
      </c>
    </row>
    <row r="27" spans="1:26" ht="78" customHeight="1">
      <c r="A27" s="8" t="s">
        <v>38</v>
      </c>
      <c r="B27" s="13" t="s">
        <v>39</v>
      </c>
      <c r="C27" s="13" t="s">
        <v>32</v>
      </c>
      <c r="D27" s="17">
        <f t="shared" si="8"/>
        <v>6743.29556</v>
      </c>
      <c r="E27" s="16">
        <f>3161.78856-23.24127-10.89509-34.4</f>
        <v>3093.2522</v>
      </c>
      <c r="F27" s="41">
        <f>1483.16424+(373.65+500)+145.3+122.70466</f>
        <v>2624.8189</v>
      </c>
      <c r="G27" s="16">
        <v>0</v>
      </c>
      <c r="H27" s="16">
        <v>0</v>
      </c>
      <c r="I27" s="16">
        <v>512.61223</v>
      </c>
      <c r="J27" s="16">
        <v>512.61223</v>
      </c>
      <c r="K27" s="17">
        <f t="shared" si="9"/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7">
        <f>S27</f>
        <v>0</v>
      </c>
      <c r="S27" s="16">
        <v>0</v>
      </c>
      <c r="T27" s="17">
        <f t="shared" si="10"/>
        <v>6743.29556</v>
      </c>
      <c r="U27" s="16">
        <f t="shared" si="11"/>
        <v>3093.2522</v>
      </c>
      <c r="V27" s="16">
        <f t="shared" si="11"/>
        <v>2624.8189</v>
      </c>
      <c r="W27" s="16">
        <f t="shared" si="11"/>
        <v>0</v>
      </c>
      <c r="X27" s="16">
        <f t="shared" si="11"/>
        <v>0</v>
      </c>
      <c r="Y27" s="16">
        <f t="shared" si="11"/>
        <v>512.61223</v>
      </c>
      <c r="Z27" s="16">
        <f t="shared" si="11"/>
        <v>512.61223</v>
      </c>
    </row>
    <row r="28" spans="1:26" ht="85.5" customHeight="1">
      <c r="A28" s="7" t="s">
        <v>40</v>
      </c>
      <c r="B28" s="25" t="s">
        <v>41</v>
      </c>
      <c r="C28" s="13" t="s">
        <v>35</v>
      </c>
      <c r="D28" s="17">
        <f t="shared" si="8"/>
        <v>3969.5813</v>
      </c>
      <c r="E28" s="16">
        <f>4522.31736-552.73606</f>
        <v>3969.5813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7">
        <f t="shared" si="9"/>
        <v>22465.613999999998</v>
      </c>
      <c r="L28" s="16">
        <f>31130.1-8664.486</f>
        <v>22465.613999999998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7">
        <f>S28</f>
        <v>0</v>
      </c>
      <c r="S28" s="16">
        <v>0</v>
      </c>
      <c r="T28" s="17">
        <f t="shared" si="10"/>
        <v>26435.1953</v>
      </c>
      <c r="U28" s="16">
        <f t="shared" si="11"/>
        <v>26435.1953</v>
      </c>
      <c r="V28" s="16">
        <f t="shared" si="11"/>
        <v>0</v>
      </c>
      <c r="W28" s="16">
        <f t="shared" si="11"/>
        <v>0</v>
      </c>
      <c r="X28" s="16">
        <f t="shared" si="11"/>
        <v>0</v>
      </c>
      <c r="Y28" s="16">
        <f t="shared" si="11"/>
        <v>0</v>
      </c>
      <c r="Z28" s="16">
        <v>0</v>
      </c>
    </row>
    <row r="29" spans="1:28" ht="98.25" customHeight="1">
      <c r="A29" s="54" t="s">
        <v>11</v>
      </c>
      <c r="B29" s="54"/>
      <c r="C29" s="54"/>
      <c r="D29" s="17">
        <f t="shared" si="8"/>
        <v>143430.03702999998</v>
      </c>
      <c r="E29" s="17">
        <f aca="true" t="shared" si="12" ref="E29:J29">E24+E25+E26+E27+E28</f>
        <v>30217.59865</v>
      </c>
      <c r="F29" s="17">
        <f t="shared" si="12"/>
        <v>32457.922599999998</v>
      </c>
      <c r="G29" s="17">
        <f t="shared" si="12"/>
        <v>18875.10153</v>
      </c>
      <c r="H29" s="17">
        <f t="shared" si="12"/>
        <v>21177.87691</v>
      </c>
      <c r="I29" s="17">
        <f t="shared" si="12"/>
        <v>20350.768669999998</v>
      </c>
      <c r="J29" s="17">
        <f t="shared" si="12"/>
        <v>20350.768669999998</v>
      </c>
      <c r="K29" s="17">
        <f t="shared" si="9"/>
        <v>26497.259</v>
      </c>
      <c r="L29" s="17">
        <f aca="true" t="shared" si="13" ref="L29:S29">L24+L25+L26+L27+L28</f>
        <v>24956.449999999997</v>
      </c>
      <c r="M29" s="17">
        <f t="shared" si="13"/>
        <v>912.466</v>
      </c>
      <c r="N29" s="17">
        <f t="shared" si="13"/>
        <v>229.121</v>
      </c>
      <c r="O29" s="17">
        <f t="shared" si="13"/>
        <v>399.222</v>
      </c>
      <c r="P29" s="17">
        <f t="shared" si="13"/>
        <v>0</v>
      </c>
      <c r="Q29" s="17">
        <f t="shared" si="13"/>
        <v>0</v>
      </c>
      <c r="R29" s="17">
        <f t="shared" si="13"/>
        <v>0</v>
      </c>
      <c r="S29" s="17">
        <f t="shared" si="13"/>
        <v>0</v>
      </c>
      <c r="T29" s="17">
        <f t="shared" si="10"/>
        <v>169927.29602999997</v>
      </c>
      <c r="U29" s="17">
        <f>E29+L29+S29</f>
        <v>55174.04865</v>
      </c>
      <c r="V29" s="17">
        <f>F29+M29</f>
        <v>33370.3886</v>
      </c>
      <c r="W29" s="17">
        <f>G29+N29</f>
        <v>19104.22253</v>
      </c>
      <c r="X29" s="17">
        <f>H29+O29</f>
        <v>21577.09891</v>
      </c>
      <c r="Y29" s="17">
        <f>I29+P29</f>
        <v>20350.768669999998</v>
      </c>
      <c r="Z29" s="17">
        <f>J29+Q29</f>
        <v>20350.768669999998</v>
      </c>
      <c r="AB29" s="37"/>
    </row>
    <row r="30" spans="1:26" ht="12.75" customHeight="1">
      <c r="A30" s="18"/>
      <c r="B30" s="18"/>
      <c r="C30" s="18"/>
      <c r="D30" s="2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33.75" customHeight="1">
      <c r="A31" s="64" t="s">
        <v>42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84" customHeight="1">
      <c r="A32" s="67" t="s">
        <v>43</v>
      </c>
      <c r="B32" s="68" t="s">
        <v>44</v>
      </c>
      <c r="C32" s="14" t="s">
        <v>45</v>
      </c>
      <c r="D32" s="17">
        <f aca="true" t="shared" si="14" ref="D32:D38">E32+F32+G32+H32+I32+J32</f>
        <v>531587.427</v>
      </c>
      <c r="E32" s="16">
        <f>92555.82519+3028.81725+5512.4982+471.9066+2080.64099+3497.32234-410</f>
        <v>106737.01057</v>
      </c>
      <c r="F32" s="41">
        <f>104445.13623+3000+(375.82802+34+33.81536+112+10+100+6444.15609+114.53378)-0.63-3500+(873.435+454.4972+284.69197+600+6330.1839+1456.12772+230)</f>
        <v>121397.77527</v>
      </c>
      <c r="G32" s="16">
        <f>85277.50777+(279.50716)</f>
        <v>85557.01492999999</v>
      </c>
      <c r="H32" s="16">
        <f>85264.25813+(279.50716)</f>
        <v>85543.76529</v>
      </c>
      <c r="I32" s="16">
        <v>66175.93047</v>
      </c>
      <c r="J32" s="16">
        <v>66175.93047</v>
      </c>
      <c r="K32" s="17">
        <f>L32+M32+N32+O32+P32+Q32</f>
        <v>23709.495759999998</v>
      </c>
      <c r="L32" s="16">
        <f>13000+709.49576</f>
        <v>13709.49576</v>
      </c>
      <c r="M32" s="16">
        <v>10000</v>
      </c>
      <c r="N32" s="16">
        <v>0</v>
      </c>
      <c r="O32" s="16">
        <v>0</v>
      </c>
      <c r="P32" s="16">
        <v>0</v>
      </c>
      <c r="Q32" s="16">
        <v>0</v>
      </c>
      <c r="R32" s="17">
        <f aca="true" t="shared" si="15" ref="R32:R37">S32</f>
        <v>0</v>
      </c>
      <c r="S32" s="16">
        <v>0</v>
      </c>
      <c r="T32" s="17">
        <f aca="true" t="shared" si="16" ref="T32:T38">D32+K32+R32</f>
        <v>555296.92276</v>
      </c>
      <c r="U32" s="16">
        <f aca="true" t="shared" si="17" ref="U32:Z38">E32+L32</f>
        <v>120446.50633</v>
      </c>
      <c r="V32" s="16">
        <f t="shared" si="17"/>
        <v>131397.77526999998</v>
      </c>
      <c r="W32" s="16">
        <f t="shared" si="17"/>
        <v>85557.01492999999</v>
      </c>
      <c r="X32" s="16">
        <f t="shared" si="17"/>
        <v>85543.76529</v>
      </c>
      <c r="Y32" s="16">
        <f t="shared" si="17"/>
        <v>66175.93047</v>
      </c>
      <c r="Z32" s="16">
        <f t="shared" si="17"/>
        <v>66175.93047</v>
      </c>
    </row>
    <row r="33" spans="1:26" ht="77.25" customHeight="1">
      <c r="A33" s="67"/>
      <c r="B33" s="69"/>
      <c r="C33" s="14" t="s">
        <v>46</v>
      </c>
      <c r="D33" s="17">
        <f t="shared" si="14"/>
        <v>19469.252699999997</v>
      </c>
      <c r="E33" s="16">
        <f>3652.89363-301.86866-37.3752-436.35256-51.27226-32</f>
        <v>2794.02495</v>
      </c>
      <c r="F33" s="41">
        <f>3561.77737+10.6245</f>
        <v>3572.4018699999997</v>
      </c>
      <c r="G33" s="16">
        <v>3557.03748</v>
      </c>
      <c r="H33" s="16">
        <v>3699.33092</v>
      </c>
      <c r="I33" s="16">
        <v>2923.22874</v>
      </c>
      <c r="J33" s="16">
        <v>2923.22874</v>
      </c>
      <c r="K33" s="17">
        <f aca="true" t="shared" si="18" ref="K33:K38">L33+M33+N33+O33+P33+Q33</f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7">
        <f t="shared" si="15"/>
        <v>0</v>
      </c>
      <c r="S33" s="16">
        <v>0</v>
      </c>
      <c r="T33" s="17">
        <f t="shared" si="16"/>
        <v>19469.252699999997</v>
      </c>
      <c r="U33" s="16">
        <f t="shared" si="17"/>
        <v>2794.02495</v>
      </c>
      <c r="V33" s="16">
        <f t="shared" si="17"/>
        <v>3572.4018699999997</v>
      </c>
      <c r="W33" s="16">
        <f t="shared" si="17"/>
        <v>3557.03748</v>
      </c>
      <c r="X33" s="16">
        <f t="shared" si="17"/>
        <v>3699.33092</v>
      </c>
      <c r="Y33" s="16">
        <f t="shared" si="17"/>
        <v>2923.22874</v>
      </c>
      <c r="Z33" s="16">
        <f t="shared" si="17"/>
        <v>2923.22874</v>
      </c>
    </row>
    <row r="34" spans="1:26" ht="81" customHeight="1">
      <c r="A34" s="67"/>
      <c r="B34" s="69"/>
      <c r="C34" s="14" t="s">
        <v>47</v>
      </c>
      <c r="D34" s="17">
        <f t="shared" si="14"/>
        <v>13977.79357</v>
      </c>
      <c r="E34" s="16">
        <f>2885.44555-11.00016-19.54759</f>
        <v>2854.8977999999997</v>
      </c>
      <c r="F34" s="41">
        <f>2592.00863+8.4996</f>
        <v>2600.50823</v>
      </c>
      <c r="G34" s="16">
        <v>2413.08728</v>
      </c>
      <c r="H34" s="16">
        <v>2413.08728</v>
      </c>
      <c r="I34" s="16">
        <v>1848.10649</v>
      </c>
      <c r="J34" s="16">
        <v>1848.10649</v>
      </c>
      <c r="K34" s="17">
        <f t="shared" si="18"/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7">
        <f t="shared" si="15"/>
        <v>0</v>
      </c>
      <c r="S34" s="16">
        <v>0</v>
      </c>
      <c r="T34" s="17">
        <f t="shared" si="16"/>
        <v>13977.79357</v>
      </c>
      <c r="U34" s="16">
        <f t="shared" si="17"/>
        <v>2854.8977999999997</v>
      </c>
      <c r="V34" s="16">
        <f t="shared" si="17"/>
        <v>2600.50823</v>
      </c>
      <c r="W34" s="16">
        <f t="shared" si="17"/>
        <v>2413.08728</v>
      </c>
      <c r="X34" s="16">
        <f t="shared" si="17"/>
        <v>2413.08728</v>
      </c>
      <c r="Y34" s="16">
        <f t="shared" si="17"/>
        <v>1848.10649</v>
      </c>
      <c r="Z34" s="16">
        <f t="shared" si="17"/>
        <v>1848.10649</v>
      </c>
    </row>
    <row r="35" spans="1:26" ht="92.25" customHeight="1">
      <c r="A35" s="67"/>
      <c r="B35" s="69"/>
      <c r="C35" s="14" t="s">
        <v>48</v>
      </c>
      <c r="D35" s="17">
        <f t="shared" si="14"/>
        <v>60679.89701</v>
      </c>
      <c r="E35" s="16">
        <f>10569.40992+1.94376-11-80</f>
        <v>10480.35368</v>
      </c>
      <c r="F35" s="16">
        <v>10997.26717</v>
      </c>
      <c r="G35" s="16">
        <v>10505.78033</v>
      </c>
      <c r="H35" s="16">
        <v>10926.01155</v>
      </c>
      <c r="I35" s="16">
        <v>8885.24214</v>
      </c>
      <c r="J35" s="16">
        <v>8885.24214</v>
      </c>
      <c r="K35" s="17">
        <f t="shared" si="18"/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7">
        <f t="shared" si="15"/>
        <v>0</v>
      </c>
      <c r="S35" s="16">
        <v>0</v>
      </c>
      <c r="T35" s="17">
        <f t="shared" si="16"/>
        <v>60679.89701</v>
      </c>
      <c r="U35" s="16">
        <f t="shared" si="17"/>
        <v>10480.35368</v>
      </c>
      <c r="V35" s="16">
        <f>F35+M35</f>
        <v>10997.26717</v>
      </c>
      <c r="W35" s="16">
        <f t="shared" si="17"/>
        <v>10505.78033</v>
      </c>
      <c r="X35" s="16">
        <f t="shared" si="17"/>
        <v>10926.01155</v>
      </c>
      <c r="Y35" s="16">
        <f t="shared" si="17"/>
        <v>8885.24214</v>
      </c>
      <c r="Z35" s="16">
        <f t="shared" si="17"/>
        <v>8885.24214</v>
      </c>
    </row>
    <row r="36" spans="1:26" ht="89.25" customHeight="1">
      <c r="A36" s="26" t="s">
        <v>49</v>
      </c>
      <c r="B36" s="13" t="s">
        <v>50</v>
      </c>
      <c r="C36" s="14" t="s">
        <v>51</v>
      </c>
      <c r="D36" s="17">
        <f t="shared" si="14"/>
        <v>81378.85985</v>
      </c>
      <c r="E36" s="16">
        <f>1500+1234.32458+0.24305+2558.75677-1161.21877</f>
        <v>4132.10563</v>
      </c>
      <c r="F36" s="16">
        <f>16948.62264-279.50716</f>
        <v>16669.11548</v>
      </c>
      <c r="G36" s="16">
        <f>15352.5406-279.50716</f>
        <v>15073.033440000001</v>
      </c>
      <c r="H36" s="16">
        <f>15352.5406-279.50716</f>
        <v>15073.033440000001</v>
      </c>
      <c r="I36" s="16">
        <v>15352.5406</v>
      </c>
      <c r="J36" s="16">
        <f>12799.78385+2279.24741</f>
        <v>15079.03126</v>
      </c>
      <c r="K36" s="17">
        <f t="shared" si="18"/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7">
        <f t="shared" si="15"/>
        <v>0</v>
      </c>
      <c r="S36" s="16">
        <v>0</v>
      </c>
      <c r="T36" s="17">
        <f t="shared" si="16"/>
        <v>81378.85985</v>
      </c>
      <c r="U36" s="16">
        <f t="shared" si="17"/>
        <v>4132.10563</v>
      </c>
      <c r="V36" s="16">
        <f t="shared" si="17"/>
        <v>16669.11548</v>
      </c>
      <c r="W36" s="16">
        <f>G36+N36</f>
        <v>15073.033440000001</v>
      </c>
      <c r="X36" s="16">
        <f t="shared" si="17"/>
        <v>15073.033440000001</v>
      </c>
      <c r="Y36" s="16">
        <f t="shared" si="17"/>
        <v>15352.5406</v>
      </c>
      <c r="Z36" s="16">
        <f>J36+Q36</f>
        <v>15079.03126</v>
      </c>
    </row>
    <row r="37" spans="1:26" ht="89.25" customHeight="1">
      <c r="A37" s="26" t="s">
        <v>52</v>
      </c>
      <c r="B37" s="13" t="s">
        <v>53</v>
      </c>
      <c r="C37" s="14" t="s">
        <v>51</v>
      </c>
      <c r="D37" s="17">
        <f t="shared" si="14"/>
        <v>7350</v>
      </c>
      <c r="E37" s="16">
        <f>5376.228-726.228+2700</f>
        <v>7350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7">
        <f t="shared" si="18"/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7">
        <f t="shared" si="15"/>
        <v>0</v>
      </c>
      <c r="S37" s="16">
        <v>0</v>
      </c>
      <c r="T37" s="17">
        <f t="shared" si="16"/>
        <v>7350</v>
      </c>
      <c r="U37" s="16">
        <f t="shared" si="17"/>
        <v>7350</v>
      </c>
      <c r="V37" s="16">
        <f t="shared" si="17"/>
        <v>0</v>
      </c>
      <c r="W37" s="16">
        <f t="shared" si="17"/>
        <v>0</v>
      </c>
      <c r="X37" s="16">
        <f t="shared" si="17"/>
        <v>0</v>
      </c>
      <c r="Y37" s="16">
        <f t="shared" si="17"/>
        <v>0</v>
      </c>
      <c r="Z37" s="16">
        <v>0</v>
      </c>
    </row>
    <row r="38" spans="1:26" ht="90" customHeight="1">
      <c r="A38" s="54" t="s">
        <v>11</v>
      </c>
      <c r="B38" s="65"/>
      <c r="C38" s="65"/>
      <c r="D38" s="17">
        <f t="shared" si="14"/>
        <v>714443.2301300002</v>
      </c>
      <c r="E38" s="17">
        <f aca="true" t="shared" si="19" ref="E38:J38">E32+E33+E34+E35+E36+E37</f>
        <v>134348.39263000002</v>
      </c>
      <c r="F38" s="17">
        <f t="shared" si="19"/>
        <v>155237.06802</v>
      </c>
      <c r="G38" s="17">
        <f t="shared" si="19"/>
        <v>117105.95345999999</v>
      </c>
      <c r="H38" s="17">
        <f t="shared" si="19"/>
        <v>117655.22847999999</v>
      </c>
      <c r="I38" s="17">
        <f t="shared" si="19"/>
        <v>95185.04844000001</v>
      </c>
      <c r="J38" s="17">
        <f t="shared" si="19"/>
        <v>94911.53910000002</v>
      </c>
      <c r="K38" s="17">
        <f t="shared" si="18"/>
        <v>23709.495759999998</v>
      </c>
      <c r="L38" s="17">
        <f aca="true" t="shared" si="20" ref="L38:Q38">L32+L33+L34+L35+L36</f>
        <v>13709.49576</v>
      </c>
      <c r="M38" s="17">
        <f t="shared" si="20"/>
        <v>10000</v>
      </c>
      <c r="N38" s="17">
        <f t="shared" si="20"/>
        <v>0</v>
      </c>
      <c r="O38" s="17">
        <f t="shared" si="20"/>
        <v>0</v>
      </c>
      <c r="P38" s="17">
        <f t="shared" si="20"/>
        <v>0</v>
      </c>
      <c r="Q38" s="17">
        <f t="shared" si="20"/>
        <v>0</v>
      </c>
      <c r="R38" s="17">
        <v>0</v>
      </c>
      <c r="S38" s="17">
        <v>0</v>
      </c>
      <c r="T38" s="17">
        <f t="shared" si="16"/>
        <v>738152.7258900001</v>
      </c>
      <c r="U38" s="17">
        <f t="shared" si="17"/>
        <v>148057.88839</v>
      </c>
      <c r="V38" s="17">
        <f t="shared" si="17"/>
        <v>165237.06802</v>
      </c>
      <c r="W38" s="17">
        <f t="shared" si="17"/>
        <v>117105.95345999999</v>
      </c>
      <c r="X38" s="17">
        <f t="shared" si="17"/>
        <v>117655.22847999999</v>
      </c>
      <c r="Y38" s="17">
        <f t="shared" si="17"/>
        <v>95185.04844000001</v>
      </c>
      <c r="Z38" s="17">
        <f>J38+Q38</f>
        <v>94911.53910000002</v>
      </c>
    </row>
    <row r="39" spans="1:26" ht="16.5" customHeight="1">
      <c r="A39" s="18"/>
      <c r="B39" s="27"/>
      <c r="C39" s="2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4" customHeight="1">
      <c r="A40" s="66" t="s">
        <v>54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55"/>
      <c r="X40" s="23"/>
      <c r="Y40" s="23"/>
      <c r="Z40" s="23"/>
    </row>
    <row r="41" spans="1:26" ht="117" customHeight="1">
      <c r="A41" s="8" t="s">
        <v>55</v>
      </c>
      <c r="B41" s="13" t="s">
        <v>56</v>
      </c>
      <c r="C41" s="14" t="s">
        <v>57</v>
      </c>
      <c r="D41" s="17">
        <f>E41+F41+G41+H41+I41+J41</f>
        <v>92286.17055000001</v>
      </c>
      <c r="E41" s="16">
        <f>16177.87261-696.6116-36.30068-4.1069+351.72457</f>
        <v>15792.578</v>
      </c>
      <c r="F41" s="41">
        <f>17451.95105+53.1225</f>
        <v>17505.07355</v>
      </c>
      <c r="G41" s="16">
        <v>16707.6666</v>
      </c>
      <c r="H41" s="16">
        <v>16707.6666</v>
      </c>
      <c r="I41" s="16">
        <v>12786.5929</v>
      </c>
      <c r="J41" s="16">
        <v>12786.5929</v>
      </c>
      <c r="K41" s="17">
        <f>L41+M41+N41+O41+P41+Q41</f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7">
        <f>S41</f>
        <v>0</v>
      </c>
      <c r="S41" s="16">
        <v>0</v>
      </c>
      <c r="T41" s="17">
        <f>D41+K41+R41</f>
        <v>92286.17055000001</v>
      </c>
      <c r="U41" s="16">
        <f aca="true" t="shared" si="21" ref="U41:Z42">E41+L41</f>
        <v>15792.578</v>
      </c>
      <c r="V41" s="16">
        <f t="shared" si="21"/>
        <v>17505.07355</v>
      </c>
      <c r="W41" s="16">
        <f t="shared" si="21"/>
        <v>16707.6666</v>
      </c>
      <c r="X41" s="16">
        <f t="shared" si="21"/>
        <v>16707.6666</v>
      </c>
      <c r="Y41" s="16">
        <f t="shared" si="21"/>
        <v>12786.5929</v>
      </c>
      <c r="Z41" s="16">
        <f t="shared" si="21"/>
        <v>12786.5929</v>
      </c>
    </row>
    <row r="42" spans="1:26" ht="96" customHeight="1">
      <c r="A42" s="54" t="s">
        <v>11</v>
      </c>
      <c r="B42" s="54"/>
      <c r="C42" s="54"/>
      <c r="D42" s="17">
        <f>E42+F42+G42+H42+I42+J42</f>
        <v>92286.17055000001</v>
      </c>
      <c r="E42" s="17">
        <f aca="true" t="shared" si="22" ref="E42:J42">E41</f>
        <v>15792.578</v>
      </c>
      <c r="F42" s="17">
        <f t="shared" si="22"/>
        <v>17505.07355</v>
      </c>
      <c r="G42" s="17">
        <f t="shared" si="22"/>
        <v>16707.6666</v>
      </c>
      <c r="H42" s="17">
        <f t="shared" si="22"/>
        <v>16707.6666</v>
      </c>
      <c r="I42" s="17">
        <f t="shared" si="22"/>
        <v>12786.5929</v>
      </c>
      <c r="J42" s="17">
        <f t="shared" si="22"/>
        <v>12786.5929</v>
      </c>
      <c r="K42" s="17">
        <f>L42+M42+N42+O42+P42</f>
        <v>0</v>
      </c>
      <c r="L42" s="17">
        <f aca="true" t="shared" si="23" ref="L42:S42">L41</f>
        <v>0</v>
      </c>
      <c r="M42" s="17">
        <f t="shared" si="23"/>
        <v>0</v>
      </c>
      <c r="N42" s="17">
        <f t="shared" si="23"/>
        <v>0</v>
      </c>
      <c r="O42" s="17">
        <f t="shared" si="23"/>
        <v>0</v>
      </c>
      <c r="P42" s="17">
        <f t="shared" si="23"/>
        <v>0</v>
      </c>
      <c r="Q42" s="17">
        <f t="shared" si="23"/>
        <v>0</v>
      </c>
      <c r="R42" s="17">
        <f t="shared" si="23"/>
        <v>0</v>
      </c>
      <c r="S42" s="17">
        <f t="shared" si="23"/>
        <v>0</v>
      </c>
      <c r="T42" s="17">
        <f>D42+K42+R42</f>
        <v>92286.17055000001</v>
      </c>
      <c r="U42" s="17">
        <f t="shared" si="21"/>
        <v>15792.578</v>
      </c>
      <c r="V42" s="17">
        <f t="shared" si="21"/>
        <v>17505.07355</v>
      </c>
      <c r="W42" s="17">
        <f t="shared" si="21"/>
        <v>16707.6666</v>
      </c>
      <c r="X42" s="17">
        <f t="shared" si="21"/>
        <v>16707.6666</v>
      </c>
      <c r="Y42" s="17">
        <f t="shared" si="21"/>
        <v>12786.5929</v>
      </c>
      <c r="Z42" s="17">
        <f>J42+Q42</f>
        <v>12786.5929</v>
      </c>
    </row>
    <row r="43" spans="1:26" ht="18" customHeight="1">
      <c r="A43" s="28"/>
      <c r="B43" s="28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19"/>
    </row>
    <row r="44" spans="1:26" ht="23.25" customHeight="1">
      <c r="A44" s="61" t="s">
        <v>58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35.75" customHeight="1">
      <c r="A45" s="10" t="s">
        <v>59</v>
      </c>
      <c r="B45" s="10" t="s">
        <v>60</v>
      </c>
      <c r="C45" s="10" t="s">
        <v>61</v>
      </c>
      <c r="D45" s="11">
        <f>E45+F45+G45+H45+I45+J45</f>
        <v>500.61053</v>
      </c>
      <c r="E45" s="12">
        <f>176+9.26316</f>
        <v>185.26316</v>
      </c>
      <c r="F45" s="39">
        <f>87.10526+36.02106+61.56316</f>
        <v>184.68948</v>
      </c>
      <c r="G45" s="12">
        <v>43.55263</v>
      </c>
      <c r="H45" s="12">
        <v>87.10526</v>
      </c>
      <c r="I45" s="12">
        <v>0</v>
      </c>
      <c r="J45" s="12">
        <v>0</v>
      </c>
      <c r="K45" s="11">
        <f>L45+M45+N45+O45+P45+Q45</f>
        <v>9511.6</v>
      </c>
      <c r="L45" s="12">
        <v>3520</v>
      </c>
      <c r="M45" s="39">
        <f>1655+684.4+1169.7</f>
        <v>3509.1000000000004</v>
      </c>
      <c r="N45" s="12">
        <v>827.5</v>
      </c>
      <c r="O45" s="12">
        <v>1655</v>
      </c>
      <c r="P45" s="12">
        <v>0</v>
      </c>
      <c r="Q45" s="12">
        <v>0</v>
      </c>
      <c r="R45" s="11">
        <f>S45</f>
        <v>0</v>
      </c>
      <c r="S45" s="12">
        <v>0</v>
      </c>
      <c r="T45" s="11">
        <f>D45+K45+R45</f>
        <v>10012.21053</v>
      </c>
      <c r="U45" s="12">
        <f>E45+L45</f>
        <v>3705.26316</v>
      </c>
      <c r="V45" s="12">
        <f>F45+M45</f>
        <v>3693.7894800000004</v>
      </c>
      <c r="W45" s="12">
        <f>G45+N45</f>
        <v>871.05263</v>
      </c>
      <c r="X45" s="12">
        <f>H45+O45</f>
        <v>1742.10526</v>
      </c>
      <c r="Y45" s="12">
        <f>I45+P45</f>
        <v>0</v>
      </c>
      <c r="Z45" s="16">
        <v>0</v>
      </c>
    </row>
    <row r="46" spans="1:26" ht="96" customHeight="1">
      <c r="A46" s="54" t="s">
        <v>11</v>
      </c>
      <c r="B46" s="54"/>
      <c r="C46" s="54"/>
      <c r="D46" s="17">
        <f>D45</f>
        <v>500.61053</v>
      </c>
      <c r="E46" s="17">
        <f aca="true" t="shared" si="24" ref="E46:K46">E45</f>
        <v>185.26316</v>
      </c>
      <c r="F46" s="17">
        <f t="shared" si="24"/>
        <v>184.68948</v>
      </c>
      <c r="G46" s="17">
        <f t="shared" si="24"/>
        <v>43.55263</v>
      </c>
      <c r="H46" s="17">
        <f t="shared" si="24"/>
        <v>87.10526</v>
      </c>
      <c r="I46" s="17">
        <f t="shared" si="24"/>
        <v>0</v>
      </c>
      <c r="J46" s="17">
        <f t="shared" si="24"/>
        <v>0</v>
      </c>
      <c r="K46" s="17">
        <f t="shared" si="24"/>
        <v>9511.6</v>
      </c>
      <c r="L46" s="17">
        <f aca="true" t="shared" si="25" ref="L46:Z46">L45</f>
        <v>3520</v>
      </c>
      <c r="M46" s="17">
        <f t="shared" si="25"/>
        <v>3509.1000000000004</v>
      </c>
      <c r="N46" s="17">
        <f t="shared" si="25"/>
        <v>827.5</v>
      </c>
      <c r="O46" s="17">
        <f t="shared" si="25"/>
        <v>1655</v>
      </c>
      <c r="P46" s="17">
        <f t="shared" si="25"/>
        <v>0</v>
      </c>
      <c r="Q46" s="17">
        <f t="shared" si="25"/>
        <v>0</v>
      </c>
      <c r="R46" s="17">
        <f t="shared" si="25"/>
        <v>0</v>
      </c>
      <c r="S46" s="17">
        <f t="shared" si="25"/>
        <v>0</v>
      </c>
      <c r="T46" s="11">
        <f>D46+K46+R46</f>
        <v>10012.21053</v>
      </c>
      <c r="U46" s="17">
        <f>U45</f>
        <v>3705.26316</v>
      </c>
      <c r="V46" s="17">
        <f t="shared" si="25"/>
        <v>3693.7894800000004</v>
      </c>
      <c r="W46" s="17">
        <f t="shared" si="25"/>
        <v>871.05263</v>
      </c>
      <c r="X46" s="17">
        <f t="shared" si="25"/>
        <v>1742.10526</v>
      </c>
      <c r="Y46" s="17">
        <f t="shared" si="25"/>
        <v>0</v>
      </c>
      <c r="Z46" s="17">
        <f t="shared" si="25"/>
        <v>0</v>
      </c>
    </row>
    <row r="47" spans="1:26" ht="15.75" customHeight="1">
      <c r="A47" s="18"/>
      <c r="B47" s="18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6.25" customHeight="1">
      <c r="A48" s="59" t="s">
        <v>62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03.5" customHeight="1">
      <c r="A49" s="7" t="s">
        <v>63</v>
      </c>
      <c r="B49" s="13" t="s">
        <v>64</v>
      </c>
      <c r="C49" s="13" t="s">
        <v>65</v>
      </c>
      <c r="D49" s="17">
        <f>E49+F49+G49+H49+I49+J49</f>
        <v>203.98266</v>
      </c>
      <c r="E49" s="16">
        <v>203.98266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>
        <f>L49+M49+N49+O49+P49+Q49</f>
        <v>846.922</v>
      </c>
      <c r="L49" s="16">
        <v>846.922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7">
        <f>S49</f>
        <v>148.99334</v>
      </c>
      <c r="S49" s="16">
        <v>148.99334</v>
      </c>
      <c r="T49" s="17">
        <f>D49+K49+R49</f>
        <v>1199.8980000000001</v>
      </c>
      <c r="U49" s="16">
        <f>E49+L49+S49</f>
        <v>1199.8980000000001</v>
      </c>
      <c r="V49" s="16">
        <f>F49+M49</f>
        <v>0</v>
      </c>
      <c r="W49" s="16">
        <f>G49+N49</f>
        <v>0</v>
      </c>
      <c r="X49" s="16">
        <f>H49+O49</f>
        <v>0</v>
      </c>
      <c r="Y49" s="16">
        <f>I49+P49</f>
        <v>0</v>
      </c>
      <c r="Z49" s="16">
        <v>0</v>
      </c>
    </row>
    <row r="50" spans="1:26" ht="72" customHeight="1">
      <c r="A50" s="60" t="s">
        <v>11</v>
      </c>
      <c r="B50" s="60"/>
      <c r="C50" s="60"/>
      <c r="D50" s="17">
        <f>D49</f>
        <v>203.98266</v>
      </c>
      <c r="E50" s="17">
        <f aca="true" t="shared" si="26" ref="E50:Z50">E49</f>
        <v>203.98266</v>
      </c>
      <c r="F50" s="17">
        <f t="shared" si="26"/>
        <v>0</v>
      </c>
      <c r="G50" s="17">
        <f t="shared" si="26"/>
        <v>0</v>
      </c>
      <c r="H50" s="17">
        <f t="shared" si="26"/>
        <v>0</v>
      </c>
      <c r="I50" s="17">
        <f t="shared" si="26"/>
        <v>0</v>
      </c>
      <c r="J50" s="17">
        <f t="shared" si="26"/>
        <v>0</v>
      </c>
      <c r="K50" s="17">
        <f t="shared" si="26"/>
        <v>846.922</v>
      </c>
      <c r="L50" s="17">
        <f t="shared" si="26"/>
        <v>846.922</v>
      </c>
      <c r="M50" s="17">
        <f t="shared" si="26"/>
        <v>0</v>
      </c>
      <c r="N50" s="17">
        <f t="shared" si="26"/>
        <v>0</v>
      </c>
      <c r="O50" s="17">
        <f t="shared" si="26"/>
        <v>0</v>
      </c>
      <c r="P50" s="17">
        <f t="shared" si="26"/>
        <v>0</v>
      </c>
      <c r="Q50" s="17">
        <f t="shared" si="26"/>
        <v>0</v>
      </c>
      <c r="R50" s="17">
        <f t="shared" si="26"/>
        <v>148.99334</v>
      </c>
      <c r="S50" s="17">
        <f t="shared" si="26"/>
        <v>148.99334</v>
      </c>
      <c r="T50" s="17">
        <f t="shared" si="26"/>
        <v>1199.8980000000001</v>
      </c>
      <c r="U50" s="17">
        <f t="shared" si="26"/>
        <v>1199.8980000000001</v>
      </c>
      <c r="V50" s="17">
        <f t="shared" si="26"/>
        <v>0</v>
      </c>
      <c r="W50" s="17">
        <f t="shared" si="26"/>
        <v>0</v>
      </c>
      <c r="X50" s="17">
        <f t="shared" si="26"/>
        <v>0</v>
      </c>
      <c r="Y50" s="17">
        <f t="shared" si="26"/>
        <v>0</v>
      </c>
      <c r="Z50" s="17">
        <f t="shared" si="26"/>
        <v>0</v>
      </c>
    </row>
    <row r="51" spans="1:26" ht="17.25" customHeight="1">
      <c r="A51" s="18"/>
      <c r="B51" s="18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21.75" customHeight="1">
      <c r="A52" s="61" t="s">
        <v>66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97.5" customHeight="1">
      <c r="A53" s="7" t="s">
        <v>67</v>
      </c>
      <c r="B53" s="13" t="s">
        <v>64</v>
      </c>
      <c r="C53" s="13" t="s">
        <v>65</v>
      </c>
      <c r="D53" s="17">
        <f>E53+F53+G53+H53+I53+J53</f>
        <v>212.22504</v>
      </c>
      <c r="E53" s="16">
        <v>212.22504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7">
        <f>L53+M53+N53+O53+P53+Q53</f>
        <v>861.379</v>
      </c>
      <c r="L53" s="16">
        <v>861.379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7">
        <f>S53</f>
        <v>174.77276</v>
      </c>
      <c r="S53" s="16">
        <v>174.77276</v>
      </c>
      <c r="T53" s="17">
        <f>D53+K53+R53</f>
        <v>1248.3768</v>
      </c>
      <c r="U53" s="16">
        <f>E53+L53+S53</f>
        <v>1248.3768</v>
      </c>
      <c r="V53" s="16">
        <f>F53+M53</f>
        <v>0</v>
      </c>
      <c r="W53" s="16">
        <f>G53+N53</f>
        <v>0</v>
      </c>
      <c r="X53" s="16">
        <f>H53+O53</f>
        <v>0</v>
      </c>
      <c r="Y53" s="16">
        <f>I53+P53</f>
        <v>0</v>
      </c>
      <c r="Z53" s="16">
        <v>0</v>
      </c>
    </row>
    <row r="54" spans="1:26" ht="89.25" customHeight="1">
      <c r="A54" s="54" t="s">
        <v>11</v>
      </c>
      <c r="B54" s="54"/>
      <c r="C54" s="54"/>
      <c r="D54" s="30">
        <f>D53</f>
        <v>212.22504</v>
      </c>
      <c r="E54" s="30">
        <f aca="true" t="shared" si="27" ref="E54:Z54">E53</f>
        <v>212.22504</v>
      </c>
      <c r="F54" s="30">
        <f t="shared" si="27"/>
        <v>0</v>
      </c>
      <c r="G54" s="30">
        <f t="shared" si="27"/>
        <v>0</v>
      </c>
      <c r="H54" s="30">
        <f t="shared" si="27"/>
        <v>0</v>
      </c>
      <c r="I54" s="30">
        <f t="shared" si="27"/>
        <v>0</v>
      </c>
      <c r="J54" s="30">
        <f t="shared" si="27"/>
        <v>0</v>
      </c>
      <c r="K54" s="30">
        <f t="shared" si="27"/>
        <v>861.379</v>
      </c>
      <c r="L54" s="30">
        <f t="shared" si="27"/>
        <v>861.379</v>
      </c>
      <c r="M54" s="30">
        <f t="shared" si="27"/>
        <v>0</v>
      </c>
      <c r="N54" s="30">
        <f t="shared" si="27"/>
        <v>0</v>
      </c>
      <c r="O54" s="30">
        <f t="shared" si="27"/>
        <v>0</v>
      </c>
      <c r="P54" s="30">
        <f t="shared" si="27"/>
        <v>0</v>
      </c>
      <c r="Q54" s="30">
        <f t="shared" si="27"/>
        <v>0</v>
      </c>
      <c r="R54" s="30">
        <f t="shared" si="27"/>
        <v>174.77276</v>
      </c>
      <c r="S54" s="30">
        <f t="shared" si="27"/>
        <v>174.77276</v>
      </c>
      <c r="T54" s="30">
        <f t="shared" si="27"/>
        <v>1248.3768</v>
      </c>
      <c r="U54" s="30">
        <f t="shared" si="27"/>
        <v>1248.3768</v>
      </c>
      <c r="V54" s="30">
        <f t="shared" si="27"/>
        <v>0</v>
      </c>
      <c r="W54" s="30">
        <f t="shared" si="27"/>
        <v>0</v>
      </c>
      <c r="X54" s="30">
        <f t="shared" si="27"/>
        <v>0</v>
      </c>
      <c r="Y54" s="30">
        <f t="shared" si="27"/>
        <v>0</v>
      </c>
      <c r="Z54" s="30">
        <f t="shared" si="27"/>
        <v>0</v>
      </c>
    </row>
    <row r="55" spans="1:26" ht="16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8" ht="102" customHeight="1">
      <c r="A56" s="60" t="s">
        <v>68</v>
      </c>
      <c r="B56" s="60"/>
      <c r="C56" s="60"/>
      <c r="D56" s="17">
        <f>E56+F56+G56+H56+I56+J56</f>
        <v>1063909.6393900001</v>
      </c>
      <c r="E56" s="17">
        <f>E17+E21+E29+E38+E42+E46+E50+E54</f>
        <v>201925.09821000003</v>
      </c>
      <c r="F56" s="17">
        <f aca="true" t="shared" si="28" ref="F56:Q56">F17+F21+F29+F38+F42+F46+F50+F54</f>
        <v>229093.74952</v>
      </c>
      <c r="G56" s="17">
        <f t="shared" si="28"/>
        <v>160463.8</v>
      </c>
      <c r="H56" s="17">
        <f t="shared" si="28"/>
        <v>163329.1</v>
      </c>
      <c r="I56" s="17">
        <f t="shared" si="28"/>
        <v>154685.7005</v>
      </c>
      <c r="J56" s="17">
        <f t="shared" si="28"/>
        <v>154412.19116000002</v>
      </c>
      <c r="K56" s="17">
        <f t="shared" si="28"/>
        <v>983070.7283699999</v>
      </c>
      <c r="L56" s="17">
        <f t="shared" si="28"/>
        <v>322243.3193700001</v>
      </c>
      <c r="M56" s="17">
        <f t="shared" si="28"/>
        <v>338716.566</v>
      </c>
      <c r="N56" s="17">
        <f t="shared" si="28"/>
        <v>162056.621</v>
      </c>
      <c r="O56" s="17">
        <f t="shared" si="28"/>
        <v>160054.222</v>
      </c>
      <c r="P56" s="17">
        <f t="shared" si="28"/>
        <v>0</v>
      </c>
      <c r="Q56" s="17">
        <f t="shared" si="28"/>
        <v>0</v>
      </c>
      <c r="R56" s="17">
        <f>R50+R54</f>
        <v>323.7661</v>
      </c>
      <c r="S56" s="17">
        <f aca="true" t="shared" si="29" ref="S56:Z56">S17+S21+S29+S38+S42+S46+S50+S54</f>
        <v>323.7661</v>
      </c>
      <c r="T56" s="17">
        <f t="shared" si="29"/>
        <v>2047304.1338600002</v>
      </c>
      <c r="U56" s="17">
        <f t="shared" si="29"/>
        <v>524492.18368</v>
      </c>
      <c r="V56" s="17">
        <f t="shared" si="29"/>
        <v>567810.3155200001</v>
      </c>
      <c r="W56" s="17">
        <f t="shared" si="29"/>
        <v>322520.421</v>
      </c>
      <c r="X56" s="17">
        <f t="shared" si="29"/>
        <v>323383.322</v>
      </c>
      <c r="Y56" s="17">
        <f t="shared" si="29"/>
        <v>154685.7005</v>
      </c>
      <c r="Z56" s="17">
        <f t="shared" si="29"/>
        <v>154412.19116000002</v>
      </c>
      <c r="AB56" s="36"/>
    </row>
    <row r="57" ht="15">
      <c r="Z57" s="38" t="s">
        <v>69</v>
      </c>
    </row>
    <row r="59" ht="15">
      <c r="AB59" s="36"/>
    </row>
    <row r="61" ht="15">
      <c r="AB61" s="36"/>
    </row>
  </sheetData>
  <sheetProtection/>
  <mergeCells count="38">
    <mergeCell ref="A54:C54"/>
    <mergeCell ref="A56:C56"/>
    <mergeCell ref="A7:A10"/>
    <mergeCell ref="A32:A35"/>
    <mergeCell ref="B7:B10"/>
    <mergeCell ref="B32:B35"/>
    <mergeCell ref="C7:C10"/>
    <mergeCell ref="A42:C42"/>
    <mergeCell ref="A44:Z44"/>
    <mergeCell ref="A46:C46"/>
    <mergeCell ref="A48:Z48"/>
    <mergeCell ref="A50:C50"/>
    <mergeCell ref="A52:Z52"/>
    <mergeCell ref="A21:C21"/>
    <mergeCell ref="A23:Z23"/>
    <mergeCell ref="A29:C29"/>
    <mergeCell ref="A31:Z31"/>
    <mergeCell ref="A38:C38"/>
    <mergeCell ref="A40:W40"/>
    <mergeCell ref="E9:J9"/>
    <mergeCell ref="L9:P9"/>
    <mergeCell ref="U9:Z9"/>
    <mergeCell ref="B12:Z12"/>
    <mergeCell ref="A17:C17"/>
    <mergeCell ref="A19:Z19"/>
    <mergeCell ref="D9:D10"/>
    <mergeCell ref="K9:K10"/>
    <mergeCell ref="R9:R10"/>
    <mergeCell ref="T9:T10"/>
    <mergeCell ref="T1:V1"/>
    <mergeCell ref="T2:X2"/>
    <mergeCell ref="T4:Y4"/>
    <mergeCell ref="A5:Y5"/>
    <mergeCell ref="D7:Z7"/>
    <mergeCell ref="D8:J8"/>
    <mergeCell ref="K8:Q8"/>
    <mergeCell ref="R8:S8"/>
    <mergeCell ref="T8:Z8"/>
  </mergeCells>
  <printOptions/>
  <pageMargins left="0.2362204724409449" right="0.2362204724409449" top="0.7480314960629921" bottom="0.7480314960629921" header="0.31496062992125984" footer="0.31496062992125984"/>
  <pageSetup fitToHeight="5" fitToWidth="1" horizontalDpi="180" verticalDpi="18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Тиманкина НН</dc:creator>
  <cp:keywords/>
  <dc:description/>
  <cp:lastModifiedBy>user</cp:lastModifiedBy>
  <cp:lastPrinted>2024-05-07T05:38:07Z</cp:lastPrinted>
  <dcterms:created xsi:type="dcterms:W3CDTF">2006-09-28T05:33:49Z</dcterms:created>
  <dcterms:modified xsi:type="dcterms:W3CDTF">2024-06-25T08:38:56Z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72285DC7D56B454C873A627F9888B31C_12</vt:lpwstr>
  </property>
  <property fmtid="{D5CDD505-2E9C-101B-9397-08002B2CF9AE}" pid="3" name="KSOProductBuildVer">
    <vt:lpwstr>1049-12.2.0.13489</vt:lpwstr>
  </property>
</Properties>
</file>