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980" tabRatio="713" activeTab="0"/>
  </bookViews>
  <sheets>
    <sheet name="Реестр мунц.соб-ти" sheetId="1" r:id="rId1"/>
  </sheets>
  <definedNames>
    <definedName name="_xlnm._FilterDatabase" localSheetId="0" hidden="1">'Реестр мунц.соб-ти'!$A$11:$Z$534</definedName>
  </definedNames>
  <calcPr fullCalcOnLoad="1"/>
</workbook>
</file>

<file path=xl/sharedStrings.xml><?xml version="1.0" encoding="utf-8"?>
<sst xmlns="http://schemas.openxmlformats.org/spreadsheetml/2006/main" count="4339" uniqueCount="2452">
  <si>
    <t>24 А кв.27</t>
  </si>
  <si>
    <t>73:23:012917:39-73/002/2018-30</t>
  </si>
  <si>
    <t>24 А кв.35</t>
  </si>
  <si>
    <t>73:23:012917:39-73/002/2018-32</t>
  </si>
  <si>
    <t>24 А кв.57</t>
  </si>
  <si>
    <t>73:233:012917:39-73/002/218-33</t>
  </si>
  <si>
    <t>24 А кв.20</t>
  </si>
  <si>
    <t>73:23:012917:39-73/002/2018-34</t>
  </si>
  <si>
    <t>24 А кв.42</t>
  </si>
  <si>
    <t>73:23:012917:39-73/002/2018-35</t>
  </si>
  <si>
    <t>№ 379 от 06.03.2018</t>
  </si>
  <si>
    <t>73:23:011605:922-73/002/2018-2</t>
  </si>
  <si>
    <t>106 кв. 2</t>
  </si>
  <si>
    <t>73:23:013205:43</t>
  </si>
  <si>
    <t>от пл. 344 кв.м</t>
  </si>
  <si>
    <t>73:23:013205:43-73/002/2018-1</t>
  </si>
  <si>
    <t>209 кв.8</t>
  </si>
  <si>
    <t>73:23:011416:164</t>
  </si>
  <si>
    <t>от пл.672 кв.м</t>
  </si>
  <si>
    <t>73:23:011416:164-73/002/2018-6</t>
  </si>
  <si>
    <t>209 кв.10</t>
  </si>
  <si>
    <t>209 кв.9</t>
  </si>
  <si>
    <t>209 кв.7</t>
  </si>
  <si>
    <t>209 кв.11</t>
  </si>
  <si>
    <t>209 кв.12</t>
  </si>
  <si>
    <t>73:23:011416:164-73/002/2018-5</t>
  </si>
  <si>
    <t>73:23:011416:164-73/002/2018-4</t>
  </si>
  <si>
    <t>73:23:011416:164-73/002/2018-3</t>
  </si>
  <si>
    <t>73:23:011416:164-73/002/2018-2</t>
  </si>
  <si>
    <t>73:23:011416:164-73/002/2018-1</t>
  </si>
  <si>
    <t>6в</t>
  </si>
  <si>
    <t>31.07.2018-01.08.2067</t>
  </si>
  <si>
    <t>расположенный в первомайском жилом районе юго-западнее земельного участка по ул.Дрогобычской, 30</t>
  </si>
  <si>
    <t>73:23:014010:36</t>
  </si>
  <si>
    <t>73:23:014010:36-73/033/2018-3</t>
  </si>
  <si>
    <t>73:23:010512:56</t>
  </si>
  <si>
    <t>9 линия</t>
  </si>
  <si>
    <t>73:23:000000:1796</t>
  </si>
  <si>
    <t>73:23:000000:3241</t>
  </si>
  <si>
    <t>36А</t>
  </si>
  <si>
    <t>73:23:000000:341</t>
  </si>
  <si>
    <t>73-73/002-73/002/127/2016-27/1</t>
  </si>
  <si>
    <t>31А</t>
  </si>
  <si>
    <t>73:23:013134:2634</t>
  </si>
  <si>
    <t>73-73/002-73/002/149/2016-43/1</t>
  </si>
  <si>
    <t>4б/1</t>
  </si>
  <si>
    <t>73:23:011004:368</t>
  </si>
  <si>
    <t>73-73/002-73/002/107/2015-173/2</t>
  </si>
  <si>
    <t>73:23:000000:2709</t>
  </si>
  <si>
    <t>73-73/002-73/002/129/2016-116/1</t>
  </si>
  <si>
    <t>14Г</t>
  </si>
  <si>
    <t>73:23:013701:225</t>
  </si>
  <si>
    <t>73-73/002-73/002/129/2016-113/1</t>
  </si>
  <si>
    <t>73:23:000000:2708</t>
  </si>
  <si>
    <t>73-73/002-73/002/129/2016-114/1</t>
  </si>
  <si>
    <t>1Ж</t>
  </si>
  <si>
    <t>73:23:011901:218</t>
  </si>
  <si>
    <t>73-73/002-73/002/129/2016-115/1</t>
  </si>
  <si>
    <t>73:23:013301:12</t>
  </si>
  <si>
    <t>73-73/002-73/002/126/2016-403/1</t>
  </si>
  <si>
    <t>57В</t>
  </si>
  <si>
    <t>73:23:014003:12</t>
  </si>
  <si>
    <t>73-73/002-73/002/126/2016-404/1</t>
  </si>
  <si>
    <t>73:23:013207:86</t>
  </si>
  <si>
    <t>73-73-/002-73/002/115/2015426/1</t>
  </si>
  <si>
    <t>73:23:014011:18</t>
  </si>
  <si>
    <t>73:23:013940:13</t>
  </si>
  <si>
    <t xml:space="preserve"> 12 / 2</t>
  </si>
  <si>
    <t>73-73/002-73/002/142/2016-299/1</t>
  </si>
  <si>
    <t>73-73/002-73/002/142/2016-300/1</t>
  </si>
  <si>
    <t xml:space="preserve"> 12 / 3</t>
  </si>
  <si>
    <t>73:23:013940:12</t>
  </si>
  <si>
    <t>73-73/002-73/002/142/2016-301/1</t>
  </si>
  <si>
    <t>73:23:013111:27</t>
  </si>
  <si>
    <t>73:01:85/2000:123.1</t>
  </si>
  <si>
    <t>73:23:011605:1029</t>
  </si>
  <si>
    <t>73-73/002-73/002/137/2016-287/1</t>
  </si>
  <si>
    <t>юго-восточнее земельного участка по ул.Алтайская, 39 А</t>
  </si>
  <si>
    <t>2Г</t>
  </si>
  <si>
    <t>73:23:013941:7</t>
  </si>
  <si>
    <t>73-73/002-73/002/137/2016-297/1</t>
  </si>
  <si>
    <t>73-73/002-73/002/137/2016-299/1</t>
  </si>
  <si>
    <t>73:23:014011:49</t>
  </si>
  <si>
    <t>73:23:013401:136</t>
  </si>
  <si>
    <t>73-73-02/002-73/002/137/2016-301/1</t>
  </si>
  <si>
    <t>примыкающий с северной стороны к земельному участку по ул.Осипенко, 1 А</t>
  </si>
  <si>
    <t>73:23:010310:529</t>
  </si>
  <si>
    <t>73-73/002-73/002/149/2016-345/1</t>
  </si>
  <si>
    <t>73:23:013301:6</t>
  </si>
  <si>
    <t>73-73/002-73/002/149/2016-363/1</t>
  </si>
  <si>
    <t>примыкающий с южной стороны к земельному участку по ул.Дрогобычская, 30 А</t>
  </si>
  <si>
    <t>73:23:014010:198</t>
  </si>
  <si>
    <t>73-73/002-73/002/149/2016-365/1</t>
  </si>
  <si>
    <t>116 А</t>
  </si>
  <si>
    <t>73:23:011428:84</t>
  </si>
  <si>
    <t>73-73/002-73/002/137/2016-285/1</t>
  </si>
  <si>
    <t>73:23:010102:3136</t>
  </si>
  <si>
    <t>73-73/002-73/002/137/2016-283/1</t>
  </si>
  <si>
    <t>Суворова</t>
  </si>
  <si>
    <t>73:23:010211:1776</t>
  </si>
  <si>
    <t>73-73/002-73/002/128/2016-354/1</t>
  </si>
  <si>
    <t>73:23:011605:1310</t>
  </si>
  <si>
    <t>73-73/002-73/002/128/2016-356/1</t>
  </si>
  <si>
    <t>юго-западнее земельного участка по ул.Восточной, 20 А</t>
  </si>
  <si>
    <t>73:23:011123:138</t>
  </si>
  <si>
    <t>73-73/002-73/002/128/2016-372/1</t>
  </si>
  <si>
    <t>73:23:011901:222</t>
  </si>
  <si>
    <t>73-73/002-73/002/128/2016-378/1</t>
  </si>
  <si>
    <t>24А</t>
  </si>
  <si>
    <t>73:08:020101:1553</t>
  </si>
  <si>
    <t>423/2</t>
  </si>
  <si>
    <t>73-73/002-73/002/142/2016-674/1</t>
  </si>
  <si>
    <t>423/1</t>
  </si>
  <si>
    <t>73:08:020101:1552</t>
  </si>
  <si>
    <t>73-73/002-73/002/157/2016-123/1</t>
  </si>
  <si>
    <t>18А</t>
  </si>
  <si>
    <t>73:23:011428:90</t>
  </si>
  <si>
    <t>73-73/002-73/002/046/2016-670/2</t>
  </si>
  <si>
    <t>18В</t>
  </si>
  <si>
    <t>73-73/002-73/002/046/2016-669/2</t>
  </si>
  <si>
    <t>Гоголя</t>
  </si>
  <si>
    <t>19В</t>
  </si>
  <si>
    <t>73:23:011125:122</t>
  </si>
  <si>
    <t>73-73/002-73/002/029/2016-848/1</t>
  </si>
  <si>
    <t>19Б</t>
  </si>
  <si>
    <t>73:23:011125:121</t>
  </si>
  <si>
    <t>73-73/002-73/002/029/2016-849/1</t>
  </si>
  <si>
    <t>Базарная</t>
  </si>
  <si>
    <t>73:23:013319:11</t>
  </si>
  <si>
    <t>73-73/002-73/002/029/2016-847/1</t>
  </si>
  <si>
    <t>Севастопольская</t>
  </si>
  <si>
    <t>73:23:011005:55</t>
  </si>
  <si>
    <t>73-73/002-73/002/131/2016-215/1</t>
  </si>
  <si>
    <t>Чайковского</t>
  </si>
  <si>
    <t>6А</t>
  </si>
  <si>
    <t>73:23:011125:124</t>
  </si>
  <si>
    <t>73-73/002-73/002/033/2016-626/1</t>
  </si>
  <si>
    <t xml:space="preserve"> 2 / 1</t>
  </si>
  <si>
    <t>73:08:020101:1517</t>
  </si>
  <si>
    <t>73-73/002-73/002/033/2016-625/1</t>
  </si>
  <si>
    <t>примыкающий к земельному участку по Тиинскому шоссе</t>
  </si>
  <si>
    <t>Эшенбаха</t>
  </si>
  <si>
    <t>73:23:000000:1926</t>
  </si>
  <si>
    <t>73-73/002-73/002/048/2016-511/1</t>
  </si>
  <si>
    <t>50А</t>
  </si>
  <si>
    <t>73:23:000000:1820</t>
  </si>
  <si>
    <t>для кладбища закрытого на период консервации</t>
  </si>
  <si>
    <t>73-73/002-73/002/048/2016-510/1</t>
  </si>
  <si>
    <t>73:23:014001:13</t>
  </si>
  <si>
    <t>73-73/002-73/002/048/2016-509/1</t>
  </si>
  <si>
    <t>73:23:013206:6</t>
  </si>
  <si>
    <t>Кутузова</t>
  </si>
  <si>
    <t>73:23:010216:272</t>
  </si>
  <si>
    <t>73-73/002-73/002/128/2016-348/1</t>
  </si>
  <si>
    <t>юго-западнее земельного участка по пр.Ленина, 43</t>
  </si>
  <si>
    <t>73:23:010101:9105</t>
  </si>
  <si>
    <t>73-73/002-73/002/128/2016-352/1</t>
  </si>
  <si>
    <t>юго-восточнее земельного участка по ул.Московская, 66</t>
  </si>
  <si>
    <t>73:23:013020:1621</t>
  </si>
  <si>
    <t>73-73/002-73/002/128/2016-350/1</t>
  </si>
  <si>
    <t>73:23:012622:109</t>
  </si>
  <si>
    <t>73-73/002-73/002/029/2016-973/1</t>
  </si>
  <si>
    <t>73:08:022902:533</t>
  </si>
  <si>
    <t>73-73/002-73/002/050/2016-442/2</t>
  </si>
  <si>
    <t>ГСК "Автомобилист 25"  (ул.Куйбышева, 347)</t>
  </si>
  <si>
    <t>73:08:020101:389</t>
  </si>
  <si>
    <t>73-73/002-73/002/159/2016-255/1</t>
  </si>
  <si>
    <t>131 Б</t>
  </si>
  <si>
    <t>примыкающий с северной стороны к земельному участку по пр.Димитрова, 12 Б</t>
  </si>
  <si>
    <t>73-73/002-73/002/130/2016-410/1</t>
  </si>
  <si>
    <t>73-73/002-73/002/130/2016-409/1</t>
  </si>
  <si>
    <t>73-73/002-73/002/130/2016-411/1</t>
  </si>
  <si>
    <t>№394 от 17.02.2014</t>
  </si>
  <si>
    <t>73-73/002-73/002/130/2016-408/1</t>
  </si>
  <si>
    <t>№ 859 от 26.03.2014</t>
  </si>
  <si>
    <t>73-73/002-73/002/130/2016-407/1</t>
  </si>
  <si>
    <t>№ 1054 от 14.04.2014</t>
  </si>
  <si>
    <t>73-73/002-73/002/130/2016-412/1</t>
  </si>
  <si>
    <t>73-73/002-73/002/130/2016-398/1</t>
  </si>
  <si>
    <t xml:space="preserve">73-73/002-73/002/130/2016-402/1 </t>
  </si>
  <si>
    <t xml:space="preserve">73-73/002-73/002/130/2016-397/1 </t>
  </si>
  <si>
    <t xml:space="preserve">73-73/002-73/002/130/2016-401/1 </t>
  </si>
  <si>
    <t>с 25.10.2013 по 01.02.2063, с 25.10.2013 по 31.12.2013</t>
  </si>
  <si>
    <t>7512/1</t>
  </si>
  <si>
    <t>217 А</t>
  </si>
  <si>
    <t>73:23:011416:211</t>
  </si>
  <si>
    <t>для размещения сквера возле Спасо-Преображенского храма на Площади Советов</t>
  </si>
  <si>
    <t>73-73/002-73/002/156/2016-708/1</t>
  </si>
  <si>
    <t>217 Б</t>
  </si>
  <si>
    <t>73:23:011416:210</t>
  </si>
  <si>
    <t>73-73/002-73/002/156/2016-709/1</t>
  </si>
  <si>
    <t>Мостовая</t>
  </si>
  <si>
    <t>73:23:013135:199</t>
  </si>
  <si>
    <t>73:23:013135:199-73/002/2017-12</t>
  </si>
  <si>
    <t>73:23:013135:199-73/002/2017-15</t>
  </si>
  <si>
    <t>с 14.06.2016 по 01.03.2039</t>
  </si>
  <si>
    <t>с 01.03.2013 по 01.01.2014</t>
  </si>
  <si>
    <t>Садовая</t>
  </si>
  <si>
    <t>73:23:011429:5</t>
  </si>
  <si>
    <t>73:01/01:16/2000:19</t>
  </si>
  <si>
    <t>южнее земельного участка по пр.Ленина, 1</t>
  </si>
  <si>
    <t>северо-западнее земельного участка по ул.Юнг Северного Флота,6</t>
  </si>
  <si>
    <t>16 А кв.1</t>
  </si>
  <si>
    <t>16 А кв.275</t>
  </si>
  <si>
    <t>73:23:011605:886</t>
  </si>
  <si>
    <t>41 кв.100</t>
  </si>
  <si>
    <t>73:23:011605:886-73/002/2017-9</t>
  </si>
  <si>
    <t>41 кв.6</t>
  </si>
  <si>
    <t>73:23:011605:886-73/002/2017-15</t>
  </si>
  <si>
    <t>Религиозная организация "Мелекесская Епархия Русской Православной Церкви (Московский Патриархат)", ИНН: 7329011633</t>
  </si>
  <si>
    <t>16 А кв.77</t>
  </si>
  <si>
    <t>73:23:013135:199-73/002/2017-373</t>
  </si>
  <si>
    <t>73:23:000000:2706</t>
  </si>
  <si>
    <t>73:23:000000:2706-73/002/2017-1</t>
  </si>
  <si>
    <t>№ 482 от 09.03.2016</t>
  </si>
  <si>
    <t xml:space="preserve">73-73/002-73/002/129/2016-387/1 </t>
  </si>
  <si>
    <t>3 в</t>
  </si>
  <si>
    <t>73:23:000000:2705</t>
  </si>
  <si>
    <t>73:23:000000:2705-73/002/2017-1</t>
  </si>
  <si>
    <t>№ 483 от 09.03.2016</t>
  </si>
  <si>
    <t>73-73/002-73/002/129/2016-388/1</t>
  </si>
  <si>
    <t>3 г</t>
  </si>
  <si>
    <t>73:23:012001:86-73/002/2017-1</t>
  </si>
  <si>
    <t>№ 481 от 09.03.2016</t>
  </si>
  <si>
    <t xml:space="preserve">73-73/002-73/002/129/2016-386/1 </t>
  </si>
  <si>
    <t>Сосновая</t>
  </si>
  <si>
    <t>73:23:012001:86</t>
  </si>
  <si>
    <t>73:23:011428:92</t>
  </si>
  <si>
    <t>73:23:011428:92-73/002/2017-1</t>
  </si>
  <si>
    <t xml:space="preserve"> 24 А</t>
  </si>
  <si>
    <t>73:23:011428:93</t>
  </si>
  <si>
    <t>73:23:011428:93-73/002/2017-1</t>
  </si>
  <si>
    <t>93 А</t>
  </si>
  <si>
    <t>73:23:011605:1304</t>
  </si>
  <si>
    <t>73:236011605:1304-73/002/2017-1</t>
  </si>
  <si>
    <t>46 А</t>
  </si>
  <si>
    <t>73:23:000000:7</t>
  </si>
  <si>
    <t>73:01/01:54/2001:188</t>
  </si>
  <si>
    <t>Фабричная</t>
  </si>
  <si>
    <t>73:23:010511:6</t>
  </si>
  <si>
    <t>73:01/01:5/2000:91</t>
  </si>
  <si>
    <t>73:23:013321:2</t>
  </si>
  <si>
    <t>73:01/01:14/2000:122.1</t>
  </si>
  <si>
    <t>73:23:000000:1663</t>
  </si>
  <si>
    <t>73:23:000000:1663-73/002/2017-2</t>
  </si>
  <si>
    <t>73:08:020101:1560</t>
  </si>
  <si>
    <t>423/ 3</t>
  </si>
  <si>
    <t>73:08:020101:1559</t>
  </si>
  <si>
    <t>73:08:020101:1559-73/002/2017-1</t>
  </si>
  <si>
    <t>с 30.03.2017 по 01.03.2018</t>
  </si>
  <si>
    <t xml:space="preserve">МУП "Гортепло" </t>
  </si>
  <si>
    <t>4 В</t>
  </si>
  <si>
    <t>73:23:014009:40</t>
  </si>
  <si>
    <t>73:23:014009:40-73/002/2017-8</t>
  </si>
  <si>
    <t>№ 403 от 15.03.2017</t>
  </si>
  <si>
    <t>73:23:011901:219-73/002/2017-2</t>
  </si>
  <si>
    <t>73:23:000000:1932-73/002/2017-2</t>
  </si>
  <si>
    <t>восточнее жилого дома по пр.Ленина, 17 а</t>
  </si>
  <si>
    <t>73:23:010804:551</t>
  </si>
  <si>
    <t>73:23:010804:551-73/002/2017-1</t>
  </si>
  <si>
    <t>южнее здания по пр.Ленина, 19</t>
  </si>
  <si>
    <t>73:23:010804:552</t>
  </si>
  <si>
    <t>73:23:010804:552-73/002/2017-2</t>
  </si>
  <si>
    <t>юго-восточнее здания по пр.Ленина, 17 д</t>
  </si>
  <si>
    <t>73:23:000000:1819</t>
  </si>
  <si>
    <t>73-73-02/020/2010-041</t>
  </si>
  <si>
    <t>73-73-02/020/2010-040</t>
  </si>
  <si>
    <t>73-73-02/020/2010-048</t>
  </si>
  <si>
    <t>73-73-02-020/2010-065</t>
  </si>
  <si>
    <t>73-73-02/020/2010-064</t>
  </si>
  <si>
    <t>73-73-02/020/2010-110</t>
  </si>
  <si>
    <t>73-73-02/020/2010-111</t>
  </si>
  <si>
    <t>73-73-02/020/2010-112</t>
  </si>
  <si>
    <t>73:08:020402:1480</t>
  </si>
  <si>
    <t>73-73-02/103/2013-020</t>
  </si>
  <si>
    <t>Земли сельскохозяйственного назначения</t>
  </si>
  <si>
    <t>147 А</t>
  </si>
  <si>
    <t>73:23:011421:86</t>
  </si>
  <si>
    <t>73-73-02/201/2013-325</t>
  </si>
  <si>
    <t>73:23:010611:51</t>
  </si>
  <si>
    <t>73-73-02/201/2013-496</t>
  </si>
  <si>
    <t>73-73-02/202/2013-155</t>
  </si>
  <si>
    <t>примыкающий с северной, восточной и южной стороны к земельному участку по ул.Куйбышева, 23 "б"</t>
  </si>
  <si>
    <t>№ 1536 от  02.06.2009</t>
  </si>
  <si>
    <t>73-73-02/014/2010-464</t>
  </si>
  <si>
    <t>73-73-02/006/2010-117</t>
  </si>
  <si>
    <t>№ 3754 от 14.11.2008</t>
  </si>
  <si>
    <t>№ 2105 от 31.07.2009</t>
  </si>
  <si>
    <t>73-73-02/069/2011-389</t>
  </si>
  <si>
    <t>№ 2319 от 20.08.2009</t>
  </si>
  <si>
    <t>№ 3320 от 10.10.2008</t>
  </si>
  <si>
    <t>73-73-02/055/2011-453</t>
  </si>
  <si>
    <t>№ 3598 от 30.10.2008</t>
  </si>
  <si>
    <t>№ 2153 от 04.08.2009</t>
  </si>
  <si>
    <t>73-73-02/151/2009-442</t>
  </si>
  <si>
    <t>73-73-02/201/2013-145</t>
  </si>
  <si>
    <t>34А/8</t>
  </si>
  <si>
    <t>73:23:011310:585</t>
  </si>
  <si>
    <t>73-73-02/201-2013-150</t>
  </si>
  <si>
    <t>34А/5</t>
  </si>
  <si>
    <t>73:23:011310:584</t>
  </si>
  <si>
    <t>73-73-02/201/2013-149</t>
  </si>
  <si>
    <t>73-73-02/195/2010-452</t>
  </si>
  <si>
    <t>73-73-02/007/2011-383</t>
  </si>
  <si>
    <t>73-73-02/007/2011-384</t>
  </si>
  <si>
    <t>73-73-02/007/2011-386</t>
  </si>
  <si>
    <t>73-73-02/007/2011-385</t>
  </si>
  <si>
    <t>73-73-02/007/2011-387</t>
  </si>
  <si>
    <t>73-73-02/030/2011-012</t>
  </si>
  <si>
    <t>73-73-02/009/2011-147</t>
  </si>
  <si>
    <t>73-73-02/009/2011-144</t>
  </si>
  <si>
    <t>73-73-02/096/2011-077</t>
  </si>
  <si>
    <t>73-73-02/096/2011-076</t>
  </si>
  <si>
    <t>73-73-02/112/2011-087</t>
  </si>
  <si>
    <t>73-73-02/112/2011-086</t>
  </si>
  <si>
    <t>73-73-02/112/2011-085</t>
  </si>
  <si>
    <t>73-73-02/112/2011-178</t>
  </si>
  <si>
    <t>73-73-02/112/2011-177</t>
  </si>
  <si>
    <t>73-73-02/112/2011-176</t>
  </si>
  <si>
    <t>73-73-02/112/2011-175</t>
  </si>
  <si>
    <t>73-73-02/112/2011-174</t>
  </si>
  <si>
    <t>73-73-02/112/2011-173</t>
  </si>
  <si>
    <t>73-73-02/105/2011-294</t>
  </si>
  <si>
    <t>73-73-02/105/2011-295</t>
  </si>
  <si>
    <t>73-73-02/105/2011-297</t>
  </si>
  <si>
    <t>73-73-02/105/2011-296</t>
  </si>
  <si>
    <t>примыкающая с северо-западной стороны к земельному участку по пр.Димитрова, 10 А</t>
  </si>
  <si>
    <t>73:23:011004:337</t>
  </si>
  <si>
    <t>73-73-02/201/2013-153</t>
  </si>
  <si>
    <t>Земина</t>
  </si>
  <si>
    <t>59А</t>
  </si>
  <si>
    <t>73:23:013230:2</t>
  </si>
  <si>
    <t>73-73-02/097/2013-409</t>
  </si>
  <si>
    <t>Чкалова</t>
  </si>
  <si>
    <t>47/3</t>
  </si>
  <si>
    <t>73:23:010215:25</t>
  </si>
  <si>
    <t>73:23:013230:6</t>
  </si>
  <si>
    <t>73:23:011604:12</t>
  </si>
  <si>
    <t>73:23:010309:16</t>
  </si>
  <si>
    <t>73:23:013007:60</t>
  </si>
  <si>
    <t>73:23:014002:34</t>
  </si>
  <si>
    <t>Восточная</t>
  </si>
  <si>
    <t>Гагарина</t>
  </si>
  <si>
    <t>Западная</t>
  </si>
  <si>
    <t>Осипенко</t>
  </si>
  <si>
    <t>Черемшанская</t>
  </si>
  <si>
    <t>Прониной</t>
  </si>
  <si>
    <t>производственная база</t>
  </si>
  <si>
    <t>Чайкиной</t>
  </si>
  <si>
    <t>32 "а"</t>
  </si>
  <si>
    <t xml:space="preserve"> </t>
  </si>
  <si>
    <t>73-73-02/131/2013-061</t>
  </si>
  <si>
    <t>с 07.05.2013 по 01.09.2062</t>
  </si>
  <si>
    <t>73:23:011005:417</t>
  </si>
  <si>
    <t>73:23:011604:2307</t>
  </si>
  <si>
    <t>73-73-02/201/2013-320</t>
  </si>
  <si>
    <t>73-73-02/018/2008-066</t>
  </si>
  <si>
    <t>73-73-02/018/2008-182</t>
  </si>
  <si>
    <t>73-73-02/018/2008-176</t>
  </si>
  <si>
    <t>73-73-02/018/2008-178</t>
  </si>
  <si>
    <t>73-73-02/018/2008-180</t>
  </si>
  <si>
    <t>№</t>
  </si>
  <si>
    <t>91 А</t>
  </si>
  <si>
    <t>73:23:011428:3</t>
  </si>
  <si>
    <t>73-73-02/201/2013-214</t>
  </si>
  <si>
    <t>примыкающий с юго-восточной стороны к земельному участку по Заподному шоссе</t>
  </si>
  <si>
    <t>73:23:000000:1462</t>
  </si>
  <si>
    <t>73-73-02/201/2013-228</t>
  </si>
  <si>
    <t>№ 1715 от 27.05.2013</t>
  </si>
  <si>
    <t>73-73-02/207/2013-443</t>
  </si>
  <si>
    <t>73:23:000000:1454</t>
  </si>
  <si>
    <t>73-73-02/201/2013-227</t>
  </si>
  <si>
    <t>примыкающий с западной стороны к земельному участку по ул.Дрогобычская, 30</t>
  </si>
  <si>
    <t>73:23:014010:200</t>
  </si>
  <si>
    <t xml:space="preserve">расположенный в 6 метрах в юго-восточном направлении от земельного участка №172 в садоводческом товариществе "Медик" </t>
  </si>
  <si>
    <t>Экологический парк "Березовая роща"</t>
  </si>
  <si>
    <t>73:08:020101:425-73/002/2017-2</t>
  </si>
  <si>
    <t>73:23:011110:64-73/002/2017-1</t>
  </si>
  <si>
    <t>73:23:011005:65-73/002/2017-2</t>
  </si>
  <si>
    <t>73:23:011309:93-73/002/2017-1</t>
  </si>
  <si>
    <t>73:23:011005:59-73/002/2017-3</t>
  </si>
  <si>
    <t>73:23:013007:89-73/002/2017-1</t>
  </si>
  <si>
    <t>73:23:014003:28-73/002/2017-2</t>
  </si>
  <si>
    <t>73:23:011005:64-73/002/2017-2</t>
  </si>
  <si>
    <t>73:23:011416:68-73/002/2017-1</t>
  </si>
  <si>
    <t>73:23:013901:69-73/002/2017-2</t>
  </si>
  <si>
    <t>73:23:010310:31-73/002/2017-1</t>
  </si>
  <si>
    <t>73:23:011005:60-73/002/2017-1</t>
  </si>
  <si>
    <t>73:23:010101:44-73/002/2017-1</t>
  </si>
  <si>
    <t>73:23:011005:66-73/002/2017-1</t>
  </si>
  <si>
    <t>73:23:013207:31-73/002/2017-2</t>
  </si>
  <si>
    <t>73:23:011005:3-73/002/2017-2</t>
  </si>
  <si>
    <t>73:23:011102:32-73/002/2017-1</t>
  </si>
  <si>
    <t xml:space="preserve"> 21218/170000 от 3961 кв.м</t>
  </si>
  <si>
    <t xml:space="preserve"> 3581/ 10000 от 1657</t>
  </si>
  <si>
    <t>73:23:010805:49-73/002/2017-2</t>
  </si>
  <si>
    <t>73:23:010904:41-73/002/2017-2</t>
  </si>
  <si>
    <t>73:23:000000:342-72/002/2017-2</t>
  </si>
  <si>
    <t>73:23:011005:68-73/002/2017-2</t>
  </si>
  <si>
    <t>73:23:011110:94-73/002/2017-2</t>
  </si>
  <si>
    <t>73:23:011304:50-73/002/2017-2</t>
  </si>
  <si>
    <t>73:23:011419:32-73/002/2017-2</t>
  </si>
  <si>
    <t>73:23:012917:804-73/002/2017-2</t>
  </si>
  <si>
    <t>73:23:013207:32-73/002/2017-2</t>
  </si>
  <si>
    <t>73:23:011110:66-73/002/2017-2</t>
  </si>
  <si>
    <t>73:23:010718:49-73/002/2017-2</t>
  </si>
  <si>
    <t>73:23:013224:94-73/002/2017-2</t>
  </si>
  <si>
    <t>73623:000000:1444-73/002/2017-2</t>
  </si>
  <si>
    <t>73:23:000000:1433-73/002/2017-2</t>
  </si>
  <si>
    <t>5 "В"</t>
  </si>
  <si>
    <t>73:23:010801:49</t>
  </si>
  <si>
    <t>73:23:010801:49-73/002/2018-1</t>
  </si>
  <si>
    <t>73:23:012621:7</t>
  </si>
  <si>
    <t>73:23:012621:7-73/002/2018-1</t>
  </si>
  <si>
    <t>73:23:011003:44</t>
  </si>
  <si>
    <t>73:23:011003:44-73/002/2018---1</t>
  </si>
  <si>
    <t xml:space="preserve">ГСК "Ерыклинский" </t>
  </si>
  <si>
    <t>897 / 1000 от 2174 кв.м</t>
  </si>
  <si>
    <t>562/1000 от 2503 кв.м</t>
  </si>
  <si>
    <t>73:23:011102:27-73/002/2017-1</t>
  </si>
  <si>
    <t>73:23:011105:128</t>
  </si>
  <si>
    <t>73:23:011105:128-73/002/2017-2</t>
  </si>
  <si>
    <t>73:23:011105:127-73/002/2017-1</t>
  </si>
  <si>
    <t>73:23:000000:2728</t>
  </si>
  <si>
    <t>73:23:000000:2728-73/002/2017-1</t>
  </si>
  <si>
    <t>от пересечения пр.Автостроителей с ул.Промышленной до земельного участка по ул.Промышленной 5</t>
  </si>
  <si>
    <t>№ 1178 от 02.06.2015</t>
  </si>
  <si>
    <t>73:23:010214:75-73/002/2017-1</t>
  </si>
  <si>
    <t xml:space="preserve"> 5319 / 10000 от 8374 кв.м</t>
  </si>
  <si>
    <t xml:space="preserve"> 1 / 2 от 582</t>
  </si>
  <si>
    <t xml:space="preserve"> 428 / 1000 от 6310</t>
  </si>
  <si>
    <t>8 г</t>
  </si>
  <si>
    <t>18 а</t>
  </si>
  <si>
    <t>Дектярево Ольга Викторовна</t>
  </si>
  <si>
    <t>Договор социального найма жилого помещения № 21 от 02.08.2017 (бесрочный)</t>
  </si>
  <si>
    <t>Сулаймонова Светлана Александровна</t>
  </si>
  <si>
    <t>Нерослов Андрей Геннадьевич</t>
  </si>
  <si>
    <t>73:23:013218:34</t>
  </si>
  <si>
    <t>73:01/01:40/2000:52</t>
  </si>
  <si>
    <t>73:23:013323:44</t>
  </si>
  <si>
    <t>73:01/01:54/2000:103</t>
  </si>
  <si>
    <t>с 01.06.2000 по 01.01.2050</t>
  </si>
  <si>
    <t>Титова</t>
  </si>
  <si>
    <t>73:23:010717:61</t>
  </si>
  <si>
    <t>73:23:013701:227</t>
  </si>
  <si>
    <t>73:23:013701:227-73/002/2018-2</t>
  </si>
  <si>
    <t>73:01/01:/2002</t>
  </si>
  <si>
    <t>73:23:013218:33</t>
  </si>
  <si>
    <t>73:01/01:30/2000:36</t>
  </si>
  <si>
    <t>73:23:013306:14</t>
  </si>
  <si>
    <t>73:01/01:80/2001:74</t>
  </si>
  <si>
    <t>Зеленая</t>
  </si>
  <si>
    <t>73:23:011116:44</t>
  </si>
  <si>
    <t>73:01/01:2/2002:18</t>
  </si>
  <si>
    <t>73:01/01:55/2000:45</t>
  </si>
  <si>
    <t>73:23:011436:104</t>
  </si>
  <si>
    <t>73:23:014208:17</t>
  </si>
  <si>
    <t>73:01/01:28/2001:97</t>
  </si>
  <si>
    <t>примыкающий к земельному участку по ул.Садовая, 36</t>
  </si>
  <si>
    <t>73:23:013310:62</t>
  </si>
  <si>
    <t>73:01/01:2/2000:104</t>
  </si>
  <si>
    <t>73:23:013111:29</t>
  </si>
  <si>
    <t>73:01/01:16/2000:62</t>
  </si>
  <si>
    <t>73:23:014209:4</t>
  </si>
  <si>
    <t>73:01/01:22/1999:93</t>
  </si>
  <si>
    <t>73:23:011105:113</t>
  </si>
  <si>
    <t>73:01/01:55/2000:70</t>
  </si>
  <si>
    <t>Космодемьянской</t>
  </si>
  <si>
    <t>73:01/01:42/2000:49</t>
  </si>
  <si>
    <t>73:23:011114:33</t>
  </si>
  <si>
    <t>Сенная</t>
  </si>
  <si>
    <t>73:23:013125:21</t>
  </si>
  <si>
    <t>77:01/01:28/1999:72</t>
  </si>
  <si>
    <t>73-73-02/201/2014-233</t>
  </si>
  <si>
    <t>№ 3094 от 23.09.2013</t>
  </si>
  <si>
    <t>73-73-02/005/2014-175</t>
  </si>
  <si>
    <t>8А</t>
  </si>
  <si>
    <t>73:23:010509:2490</t>
  </si>
  <si>
    <t>73-73-02/213/2014-499</t>
  </si>
  <si>
    <t>№ 1808 от 18.06.2014</t>
  </si>
  <si>
    <t>73:23:012904:1</t>
  </si>
  <si>
    <t>73-73-02/213/2014-810</t>
  </si>
  <si>
    <t>Льва Толстого</t>
  </si>
  <si>
    <t>73:23:013129:68</t>
  </si>
  <si>
    <t>73-73-02/214/2014-412</t>
  </si>
  <si>
    <t>73:23:000000:1542</t>
  </si>
  <si>
    <t>73-73-02/118/2013-231</t>
  </si>
  <si>
    <t>73-73-02/203/2014-020</t>
  </si>
  <si>
    <t>73-73-02/203/2014-022</t>
  </si>
  <si>
    <t>73-73-02/209/2014-114</t>
  </si>
  <si>
    <t>№ 3207 от 15.04.2014</t>
  </si>
  <si>
    <t>73-73-02/2017/2014-082</t>
  </si>
  <si>
    <t>№ 2447 от 13.08.2014</t>
  </si>
  <si>
    <t>73-73-02/2016/2014-566</t>
  </si>
  <si>
    <t>Загородное шоссе</t>
  </si>
  <si>
    <t>примыкающий с восточной стороны к земельному участку по ул.Мелекесской, 19</t>
  </si>
  <si>
    <t>Большевистская</t>
  </si>
  <si>
    <t>73:23:010512:58</t>
  </si>
  <si>
    <t>73:23:013224:38</t>
  </si>
  <si>
    <t>73-73/002-73/002/052/2015-369/1</t>
  </si>
  <si>
    <t>73:23:011605:922</t>
  </si>
  <si>
    <t>73-73/002/73/002/052/2015-511/1</t>
  </si>
  <si>
    <t>146А</t>
  </si>
  <si>
    <t>73-73-02/201/2013-064</t>
  </si>
  <si>
    <t>73:23:010611:40</t>
  </si>
  <si>
    <t>73:23:000000:1932</t>
  </si>
  <si>
    <t xml:space="preserve">от жилого дома №16 по ул. Курчатова до территории проектируемого Федерального высокотехнологического центра медицинской радиологии </t>
  </si>
  <si>
    <t>73-73/002-73/002/052/2015-894/1</t>
  </si>
  <si>
    <t>№ 69 от 16.01.2015</t>
  </si>
  <si>
    <t xml:space="preserve">в Западном жилом районе вдоль территории Федерального высокотехнологичного центра медицинской радиологии </t>
  </si>
  <si>
    <t>73-73/002-73/002/052/2015-897/1</t>
  </si>
  <si>
    <t>73:23:000000:1940</t>
  </si>
  <si>
    <t xml:space="preserve">от водозабора "Горка" до насосной станции №208 по Мулловскому шоссе в Западном жилом районе (от точки В1 до точки В2-по ул. Советская, пер.Речной, ул. Мичурина, ул. Вокзальная; от точки В3 до точки В4-от ул. Чайковского, южнее ул. Гоголя,ул. 9 линия, ул. Юнг Северного Флота, Мулловское шоссе) </t>
  </si>
  <si>
    <t>73-73/002-73/002/052/2015-896/1</t>
  </si>
  <si>
    <t>73-73/002-73/002/073/2015-46/1</t>
  </si>
  <si>
    <t>73-73/002-73/002/052/2015-891/1</t>
  </si>
  <si>
    <t>№ 418 от 11.03.2003</t>
  </si>
  <si>
    <t>73:23:011421:88</t>
  </si>
  <si>
    <t>73-73-02-01/484/2014-285</t>
  </si>
  <si>
    <t>73:08:020101:176</t>
  </si>
  <si>
    <t>73-73/002-73/002/082/2015-4/2</t>
  </si>
  <si>
    <t>Дата Прекращения права</t>
  </si>
  <si>
    <t>Джокумент основания прекращения права</t>
  </si>
  <si>
    <t>73:23:014009:907</t>
  </si>
  <si>
    <t>73-73/002-73/002/053/2015-641/1</t>
  </si>
  <si>
    <t>73:23:013330:86</t>
  </si>
  <si>
    <t>73-73/002-73/002/053/2015-642/1</t>
  </si>
  <si>
    <t>73:23:014010:211</t>
  </si>
  <si>
    <t>73:23:014002:26</t>
  </si>
  <si>
    <t>46А</t>
  </si>
  <si>
    <t>73:23:011601:735</t>
  </si>
  <si>
    <t>73-73/002-73/002/007/2015-17/1</t>
  </si>
  <si>
    <t>с 30.09.2014 по 01.03.2025</t>
  </si>
  <si>
    <t>73:23:011601:734</t>
  </si>
  <si>
    <t>Муниципальное казенное учреждение "Городские дороги"</t>
  </si>
  <si>
    <t>№ 4267 от 24.12.2015</t>
  </si>
  <si>
    <t>№3904 от 27.11.2015</t>
  </si>
  <si>
    <t>73:01/01:26/2000:41</t>
  </si>
  <si>
    <t>73:23:011103:39</t>
  </si>
  <si>
    <t>73:23:011314:7</t>
  </si>
  <si>
    <t>73:01/01:34/2000:21</t>
  </si>
  <si>
    <t>73:23:011119:32</t>
  </si>
  <si>
    <t>73:01/01:25/1999:30</t>
  </si>
  <si>
    <t>Крестьянская</t>
  </si>
  <si>
    <t>73:23:014111:11</t>
  </si>
  <si>
    <t>73:01/01:7/2000:25</t>
  </si>
  <si>
    <t>Ангарская</t>
  </si>
  <si>
    <t>73:23:011101:55</t>
  </si>
  <si>
    <t>24/100 от 2126</t>
  </si>
  <si>
    <t>73:23:011101:55-73/002/2017-5</t>
  </si>
  <si>
    <t>7 А</t>
  </si>
  <si>
    <t>73:23:011116:24</t>
  </si>
  <si>
    <t>73:23/01:33/1999:48</t>
  </si>
  <si>
    <t>ГСК Металист</t>
  </si>
  <si>
    <t>73:23:012504:52</t>
  </si>
  <si>
    <t>73:01/01:21/1999:12</t>
  </si>
  <si>
    <t>ГО Жигули</t>
  </si>
  <si>
    <t>73:23:012308:9</t>
  </si>
  <si>
    <t>73:01/01:13/2000:1116</t>
  </si>
  <si>
    <t>ГСК Южный</t>
  </si>
  <si>
    <t>73:23:012532:39</t>
  </si>
  <si>
    <t>73-73-02/179/2011-258</t>
  </si>
  <si>
    <t>ГСК Авангард</t>
  </si>
  <si>
    <t>73:23:011807:46</t>
  </si>
  <si>
    <t>73:01/01:22/2000:69</t>
  </si>
  <si>
    <t>ГСК Автомобилист-1</t>
  </si>
  <si>
    <t>73:23:013005:72</t>
  </si>
  <si>
    <t>73:23/01:39/2000:90</t>
  </si>
  <si>
    <t>ГСК Автомобилист-31</t>
  </si>
  <si>
    <t>73:23:012903:34</t>
  </si>
  <si>
    <t>73:01/01:60/2000:105.1</t>
  </si>
  <si>
    <t>ГСК Автомобилист-22</t>
  </si>
  <si>
    <t>73:23:013903:17</t>
  </si>
  <si>
    <t>73:01/01:32/2000:85</t>
  </si>
  <si>
    <t>ГСК Автомобилист-24</t>
  </si>
  <si>
    <t>73:23:011505:35</t>
  </si>
  <si>
    <t>73:01/01:16/2000:79</t>
  </si>
  <si>
    <t>с 01.12.1999 по 01.01.2049</t>
  </si>
  <si>
    <t>западнее жилого дома по ул.Трудовой, 1 А</t>
  </si>
  <si>
    <t>73:23:014102:35</t>
  </si>
  <si>
    <t>73:01/01:21/1999:83</t>
  </si>
  <si>
    <t>Камская</t>
  </si>
  <si>
    <t>73:23:011314:29</t>
  </si>
  <si>
    <t>1452/10000 от 1095 кв.м</t>
  </si>
  <si>
    <t>73-73-02/104/2007-124</t>
  </si>
  <si>
    <t>73:23:011410:28</t>
  </si>
  <si>
    <t>73:01/01:19/2002:207</t>
  </si>
  <si>
    <t>989 км</t>
  </si>
  <si>
    <t>73:23:011201:34</t>
  </si>
  <si>
    <t>73:23:011201:34-73/002/2017-1</t>
  </si>
  <si>
    <t>г.Димитровград</t>
  </si>
  <si>
    <t>ул.Дрогобычская, западнее территории КНС-13 участок № 6</t>
  </si>
  <si>
    <t>73:23:014011:7</t>
  </si>
  <si>
    <t>73:01/01:25/2000:109</t>
  </si>
  <si>
    <t>73:23:000000:1514</t>
  </si>
  <si>
    <t>73-73-02/030/2013-454</t>
  </si>
  <si>
    <t>26 кв.98</t>
  </si>
  <si>
    <t>73:23:013134:26</t>
  </si>
  <si>
    <t>от пл. 1406 кв.м.</t>
  </si>
  <si>
    <t>73:23:013134:26-73/002/2018-2</t>
  </si>
  <si>
    <t>казарма 4</t>
  </si>
  <si>
    <t>73:23:010102:3136-73/002/2018-2</t>
  </si>
  <si>
    <t>Постановление № 566 от 29.03.2018 (Безвозмездное срочное пользование) Договор № 01 от 03.04.2018 (сроком до 01.04.2028)</t>
  </si>
  <si>
    <t>73:23:010611:77</t>
  </si>
  <si>
    <t>73:23:010611:77-73/002/2018-1</t>
  </si>
  <si>
    <t>15 а</t>
  </si>
  <si>
    <t>73:23:010610:1184</t>
  </si>
  <si>
    <t>73:23:010610:1184-73/002/2018-1</t>
  </si>
  <si>
    <t>38 А</t>
  </si>
  <si>
    <t>73:23:015226:98</t>
  </si>
  <si>
    <t>73:23:015226:98-73/002/2018-1</t>
  </si>
  <si>
    <t>№ 277 от  05.02.2016</t>
  </si>
  <si>
    <t>73:23:012622:116</t>
  </si>
  <si>
    <t>73:23:012622:116-73/002/2018-1</t>
  </si>
  <si>
    <t>73:23:011416:56</t>
  </si>
  <si>
    <t>73:23:011416:56-73/002/2018-1</t>
  </si>
  <si>
    <t>01.06.2018 по 01.04.2028</t>
  </si>
  <si>
    <t>73:236014010:211-73/02/2018-1</t>
  </si>
  <si>
    <t>102 кв.138</t>
  </si>
  <si>
    <t>73:23:013230:17</t>
  </si>
  <si>
    <t>от пл. 8827кв.м.</t>
  </si>
  <si>
    <t>73:23:013230:17-73/002/2018-8</t>
  </si>
  <si>
    <t>102 кв.41</t>
  </si>
  <si>
    <t>73:23:013230:17-73/002/2018-7</t>
  </si>
  <si>
    <t>102 кв.31</t>
  </si>
  <si>
    <t>73:23:013230:17-73/002/2018-9</t>
  </si>
  <si>
    <t>102 кв.37</t>
  </si>
  <si>
    <t>73:23:013230:17-73/002/2018-10</t>
  </si>
  <si>
    <t>102 кв.43</t>
  </si>
  <si>
    <t>73:23:013230:17-73/002/2018-13</t>
  </si>
  <si>
    <t>102 кв.24</t>
  </si>
  <si>
    <t>102 кв.131</t>
  </si>
  <si>
    <t>73:23:013230:17-73/002/2018-15</t>
  </si>
  <si>
    <t>102 кв.134</t>
  </si>
  <si>
    <t>73:23:013230:17-73/002/2018-16</t>
  </si>
  <si>
    <t>102 кв.52</t>
  </si>
  <si>
    <t>73:23:013230:17-73/002/2018-17</t>
  </si>
  <si>
    <t>24 А кв.45</t>
  </si>
  <si>
    <t>73:23:012917:39</t>
  </si>
  <si>
    <t>от пл. 2290 кв.м</t>
  </si>
  <si>
    <t xml:space="preserve">73:23:012917:39-73/002/2018-12 </t>
  </si>
  <si>
    <t>73:23:012917:39-73/002/2018-14</t>
  </si>
  <si>
    <t>24 А кв.177</t>
  </si>
  <si>
    <t>24 А кв.103</t>
  </si>
  <si>
    <t>73:23:012917:39-73/002/2018-15</t>
  </si>
  <si>
    <t>24 А кв.28</t>
  </si>
  <si>
    <t>73:23:012917:39-73/002/2018-16</t>
  </si>
  <si>
    <t>24 А кв.126</t>
  </si>
  <si>
    <t>73:23:012917:39-73/002/2018-17</t>
  </si>
  <si>
    <t>24 А кв.117</t>
  </si>
  <si>
    <t>73:23:012917:39-73/002/2018-19</t>
  </si>
  <si>
    <t>24 А кв.194</t>
  </si>
  <si>
    <t>73:23:012917:39-73/002/2018-20</t>
  </si>
  <si>
    <t>24 А кв.110</t>
  </si>
  <si>
    <t>73:23:012917:39-73/002/2018-21</t>
  </si>
  <si>
    <t>24 А кв.195</t>
  </si>
  <si>
    <t>73:23:012917:39-73/002/2018-23</t>
  </si>
  <si>
    <t>24 А кв.198</t>
  </si>
  <si>
    <t>73:23:012917:39-73/002/2018-22</t>
  </si>
  <si>
    <t>24 А кв.44</t>
  </si>
  <si>
    <t>73:23:012917:39-73/002/2018-26</t>
  </si>
  <si>
    <t>24 А кв.115</t>
  </si>
  <si>
    <t>73:23:012917:39-73/002/2018-24</t>
  </si>
  <si>
    <t>24 А кв.123</t>
  </si>
  <si>
    <t>73:23:012917:39-73/002/2018-25</t>
  </si>
  <si>
    <t>24 А кв.40</t>
  </si>
  <si>
    <t>73:23:012917:39-73/002/2018-27</t>
  </si>
  <si>
    <t>24 А кв.4</t>
  </si>
  <si>
    <t>73:23:012917:39-73/002/2018-28</t>
  </si>
  <si>
    <t>73:23:011102:19</t>
  </si>
  <si>
    <t>73-73-02/201/2013-063</t>
  </si>
  <si>
    <t>№3984 от 13.11.2010</t>
  </si>
  <si>
    <t>73-73-02/072/2012-266</t>
  </si>
  <si>
    <t>73:23:013013:74</t>
  </si>
  <si>
    <t>73-73-02/201/2013-065</t>
  </si>
  <si>
    <t>№ 239 от 28.01.2011</t>
  </si>
  <si>
    <t>73-73-02/156/2011-103</t>
  </si>
  <si>
    <t>73:23:010609:44</t>
  </si>
  <si>
    <t>73-73-02/201/2013-068</t>
  </si>
  <si>
    <t>№ 2378 от 20.07.2010</t>
  </si>
  <si>
    <t>73-73-02/134/2010-325</t>
  </si>
  <si>
    <t>73:23:010509:71</t>
  </si>
  <si>
    <t>73-73-02/201/2013-066</t>
  </si>
  <si>
    <t>№ 3500 от 23.11.2009</t>
  </si>
  <si>
    <t>73-73-02/045/2010-457</t>
  </si>
  <si>
    <t>Баданова</t>
  </si>
  <si>
    <t>73:23:013230:1</t>
  </si>
  <si>
    <t>73-73-02/201/2013-061</t>
  </si>
  <si>
    <t>19.04.213</t>
  </si>
  <si>
    <t>№1925 от 13.07.2009</t>
  </si>
  <si>
    <t>73-73-02/143/2010-312</t>
  </si>
  <si>
    <t>79Б</t>
  </si>
  <si>
    <t>73:23:000000:130</t>
  </si>
  <si>
    <t>73:23:011419:14</t>
  </si>
  <si>
    <t>73-73-02/201/2013-071</t>
  </si>
  <si>
    <t>№ 654 от 24.02.2011</t>
  </si>
  <si>
    <t>73-73-02/043/2011-426</t>
  </si>
  <si>
    <t>73:23:013303:91</t>
  </si>
  <si>
    <t>73-73-02/085/2009-189</t>
  </si>
  <si>
    <t>73:23:000000:1453</t>
  </si>
  <si>
    <t>73-73-02/198/2012-313</t>
  </si>
  <si>
    <t>пер.Речной-ул.Лермонтова</t>
  </si>
  <si>
    <t>73:23:013134:22</t>
  </si>
  <si>
    <t>57 А</t>
  </si>
  <si>
    <t>73:23:014003:2</t>
  </si>
  <si>
    <t>73:23:012121:5</t>
  </si>
  <si>
    <t>73-73-02/059/2012-142</t>
  </si>
  <si>
    <t>Королева</t>
  </si>
  <si>
    <t>73:23:010804:5</t>
  </si>
  <si>
    <t>8949/10000 от 4777</t>
  </si>
  <si>
    <t>73-73-02/198/2012-058</t>
  </si>
  <si>
    <t>доля 9743/10000 от 5118 кв.м.</t>
  </si>
  <si>
    <t>73:23:011309:93</t>
  </si>
  <si>
    <t>73-73-02/038/2011-347</t>
  </si>
  <si>
    <t>№ 988 от 21.03.2011</t>
  </si>
  <si>
    <t>1531 от 02.06.2009</t>
  </si>
  <si>
    <t>73-73-02/039/2010-437</t>
  </si>
  <si>
    <t>57 от 21.01.2010</t>
  </si>
  <si>
    <t xml:space="preserve">73-73-02/052/2010-360 </t>
  </si>
  <si>
    <t>2254 от 12.08.2009</t>
  </si>
  <si>
    <t>73:23:013401:75</t>
  </si>
  <si>
    <t>73-73/002-73/002/033/2016-877/1</t>
  </si>
  <si>
    <t>73:23:011428:89</t>
  </si>
  <si>
    <t>73-73-02/036/2013-441</t>
  </si>
  <si>
    <t>73-73/002-73/002/134/2016-583/1</t>
  </si>
  <si>
    <t>24.02.2010-01.01.2018</t>
  </si>
  <si>
    <t>№1138 от 12.04.2010</t>
  </si>
  <si>
    <t>73/002/130/2016-413/1</t>
  </si>
  <si>
    <t>73-73/002-73/002/052/2015-296/1</t>
  </si>
  <si>
    <t>73-73/002-73/002/130/2016-405/1</t>
  </si>
  <si>
    <t>73-73/002-73/002/130/2016-406/1</t>
  </si>
  <si>
    <t>73-73/002-73/002/130/2016-404/1</t>
  </si>
  <si>
    <t>73-73/002-73/002/130/2016-399/1</t>
  </si>
  <si>
    <t>73-73/002-73/002/130/2016-403/1</t>
  </si>
  <si>
    <t>73-73/002-73/002/130/2016-400/1</t>
  </si>
  <si>
    <t>№ 2234 от 11.11.2016</t>
  </si>
  <si>
    <t>73:23:010212:2035</t>
  </si>
  <si>
    <t>73-73-02/045/2010-057</t>
  </si>
  <si>
    <t>2318 от 20.08.2009</t>
  </si>
  <si>
    <t xml:space="preserve">73-73-02/045/2010-006 </t>
  </si>
  <si>
    <t>73-73-02/073/2010-356</t>
  </si>
  <si>
    <t>73-73-02/170/2011-145</t>
  </si>
  <si>
    <t>№ 2216 от 12.08.2009</t>
  </si>
  <si>
    <t>73-73-02/156/2010-115</t>
  </si>
  <si>
    <t>73-73-02/156/2010-060</t>
  </si>
  <si>
    <t>73-73-02/202/2013-949</t>
  </si>
  <si>
    <t>34 А/9</t>
  </si>
  <si>
    <t>73:23:011310:576</t>
  </si>
  <si>
    <t>73:08:020301:173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</si>
  <si>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</si>
  <si>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>73-73-02/041/2013-340</t>
  </si>
  <si>
    <t>73-73-02/202/2013-950</t>
  </si>
  <si>
    <t>34А/12</t>
  </si>
  <si>
    <t>73:23:011310:572</t>
  </si>
  <si>
    <t>1220 от 12.04.2013</t>
  </si>
  <si>
    <t>1219 от 12.04.2013</t>
  </si>
  <si>
    <t>73-73-02/036/2013-440</t>
  </si>
  <si>
    <t>73-73-02/202/2013-153</t>
  </si>
  <si>
    <t>в 15 метрах в восточном направлении от здания по ул.III Интернационала, 70</t>
  </si>
  <si>
    <t>73:23:013224:94</t>
  </si>
  <si>
    <t>73-73-02/202/2013-154</t>
  </si>
  <si>
    <t>примыкающий с юго-западной стороны к земельному участку по ул.Терешковой, 3 "а"</t>
  </si>
  <si>
    <t>73:23:000000:1444</t>
  </si>
  <si>
    <t>73-73-02/202/2013-947</t>
  </si>
  <si>
    <t>9 Линия</t>
  </si>
  <si>
    <t>73:23:012917:832</t>
  </si>
  <si>
    <t>73-73-02/026/2013-396</t>
  </si>
  <si>
    <t xml:space="preserve">Ульяновская   </t>
  </si>
  <si>
    <t>73:23:011309:319</t>
  </si>
  <si>
    <t>73-73-02/026/2013-395</t>
  </si>
  <si>
    <t>144 А</t>
  </si>
  <si>
    <t>73:23:013301:25</t>
  </si>
  <si>
    <t>73-73-02/026/2013-392</t>
  </si>
  <si>
    <t>№ 991 от 22.03.2012</t>
  </si>
  <si>
    <t>73-73-02/064/2012-226</t>
  </si>
  <si>
    <t>73-73-02/144/2009-410</t>
  </si>
  <si>
    <t xml:space="preserve"> № 2023 от 22.07.2009</t>
  </si>
  <si>
    <t>73:23:000000:108</t>
  </si>
  <si>
    <t>73-73-02/127/2007-245</t>
  </si>
  <si>
    <t>73-73-02/156/2011-394</t>
  </si>
  <si>
    <t>№ 1447 от 26.04.2013</t>
  </si>
  <si>
    <t>№ 140 от 18.01.2013</t>
  </si>
  <si>
    <t>№ 82 от 25.01.2002</t>
  </si>
  <si>
    <t>Комитет социальной защиты населения</t>
  </si>
  <si>
    <t>№ 167 от 22.01.2013</t>
  </si>
  <si>
    <t>73:23:011310:574</t>
  </si>
  <si>
    <t>73-73-02/202/2013-948</t>
  </si>
  <si>
    <t>34 А/3</t>
  </si>
  <si>
    <t>34 А/4</t>
  </si>
  <si>
    <t>73:23:011310:569</t>
  </si>
  <si>
    <t>73-73-02/202/2013-944</t>
  </si>
  <si>
    <t>34 А/6</t>
  </si>
  <si>
    <t>34 А/7</t>
  </si>
  <si>
    <t>73:23:011310:575</t>
  </si>
  <si>
    <t>в 18 метрах в западном направлении от жилого дома по ул.Ватутина, 7</t>
  </si>
  <si>
    <t>73:23:011110:66</t>
  </si>
  <si>
    <t>73-73-02/202/2013-151</t>
  </si>
  <si>
    <t>примыкающий с западной стороны к земельному участку по ул.Потаповой, 230</t>
  </si>
  <si>
    <t>73:23:010718:49</t>
  </si>
  <si>
    <t>73-73-02/202/2013-152</t>
  </si>
  <si>
    <t>73-73-02/112/2011-458</t>
  </si>
  <si>
    <t>73-73-02/112/2011-456</t>
  </si>
  <si>
    <t>73-73-02/112/2011-455</t>
  </si>
  <si>
    <t>73-73-02/112/2011-457</t>
  </si>
  <si>
    <t>73-73-02/185/2011-035</t>
  </si>
  <si>
    <t>73-73-02/202/2011-190</t>
  </si>
  <si>
    <t xml:space="preserve">73-73-02/011/202-191 </t>
  </si>
  <si>
    <t xml:space="preserve">73-73-02/011/202-192 </t>
  </si>
  <si>
    <t>73-73-02/013/2012-142</t>
  </si>
  <si>
    <t>73-73-02/013/2012-138</t>
  </si>
  <si>
    <t>73-73-02/013/2012-141</t>
  </si>
  <si>
    <t>73-73-02/013/2012-140</t>
  </si>
  <si>
    <t>73-73-02/015/2012-084</t>
  </si>
  <si>
    <t>73-73-02/015/2012-087</t>
  </si>
  <si>
    <t>73-73-02/015/2012-086</t>
  </si>
  <si>
    <t>73-73-02/015/2012-085</t>
  </si>
  <si>
    <t>73-73-02/013/2012-312</t>
  </si>
  <si>
    <t>73-73-02/013/2012-311</t>
  </si>
  <si>
    <t>73-73-02/067/2012-088</t>
  </si>
  <si>
    <t>73-73-02/067/2012-090</t>
  </si>
  <si>
    <t>73-73-02/067/2012-091</t>
  </si>
  <si>
    <t>73-73-02/067/2012-089</t>
  </si>
  <si>
    <t>73-73-02/067/2012-198</t>
  </si>
  <si>
    <t>73-73-02/067/2012-197</t>
  </si>
  <si>
    <t>73-73-02/067/2012-205</t>
  </si>
  <si>
    <t>73-73-02/059/2012-197</t>
  </si>
  <si>
    <t>73-73-02/081/2012-244</t>
  </si>
  <si>
    <t>73-73-02/080/2012-211</t>
  </si>
  <si>
    <t>73-73-02/147/2012-099</t>
  </si>
  <si>
    <t>73-73-02/147/2012-101</t>
  </si>
  <si>
    <t>73-73-02/077/2013-402</t>
  </si>
  <si>
    <t>№ 412 от 10.02.2012</t>
  </si>
  <si>
    <t>73-73-02/042/2012-392</t>
  </si>
  <si>
    <t>73:23:011901:145</t>
  </si>
  <si>
    <t>73-73-02/077/2013-401</t>
  </si>
  <si>
    <t>№ 1118 от 03.04.2013</t>
  </si>
  <si>
    <t>73-73-02/052/2013-377</t>
  </si>
  <si>
    <t>34А/2</t>
  </si>
  <si>
    <t>73:23:011310:573</t>
  </si>
  <si>
    <t>73-73-02/201/2013-152</t>
  </si>
  <si>
    <t>73-73-02/131/2007-072</t>
  </si>
  <si>
    <t>73:23:000000:1433</t>
  </si>
  <si>
    <t>73-73-02/202/2013-156</t>
  </si>
  <si>
    <t>Наименование органа местного самоуправления /уполномоченного лица</t>
  </si>
  <si>
    <t>Адрес земельного участка</t>
  </si>
  <si>
    <t>Улица</t>
  </si>
  <si>
    <t>дом</t>
  </si>
  <si>
    <t>Кадастровый номер земельньного участка</t>
  </si>
  <si>
    <t>Площадь з/уч,кв.м.</t>
  </si>
  <si>
    <t>Доля зем.участка</t>
  </si>
  <si>
    <t>Дата регистрации право собственности в ЕГРП / номер регистрационной записи</t>
  </si>
  <si>
    <t>Кадастровая стоимость, руб.</t>
  </si>
  <si>
    <t>Категория земли</t>
  </si>
  <si>
    <t>Информация об оформлении земельного участка</t>
  </si>
  <si>
    <t>запись</t>
  </si>
  <si>
    <t>дата</t>
  </si>
  <si>
    <t>Пользователь</t>
  </si>
  <si>
    <t>Аренда земельного участка</t>
  </si>
  <si>
    <t>Номер договора</t>
  </si>
  <si>
    <t>дата договора</t>
  </si>
  <si>
    <t>период действия аренды</t>
  </si>
  <si>
    <t>Документ (постановление)</t>
  </si>
  <si>
    <t>Город Димитровград Ульяновской области</t>
  </si>
  <si>
    <t>Автостроителей</t>
  </si>
  <si>
    <t>Мукомольная</t>
  </si>
  <si>
    <t>73:23:011310:48</t>
  </si>
  <si>
    <t>73-73-02/079/2007-244</t>
  </si>
  <si>
    <t>земли населенных пунктов</t>
  </si>
  <si>
    <t>1/2 от общей 1018 кв.м</t>
  </si>
  <si>
    <t>73:23:011310:23</t>
  </si>
  <si>
    <t>73:23:014605:1</t>
  </si>
  <si>
    <t>73-73-02/100/2010-089</t>
  </si>
  <si>
    <t>73-73-02/100/2010-090</t>
  </si>
  <si>
    <t>73-73-02/142/2010-450</t>
  </si>
  <si>
    <t>73-73-02/142/2010-453</t>
  </si>
  <si>
    <t>73-73-02/142/2010-452</t>
  </si>
  <si>
    <t xml:space="preserve"> 1/7</t>
  </si>
  <si>
    <t>73:23:014922:91</t>
  </si>
  <si>
    <t>73-73-02/052/2013-043</t>
  </si>
  <si>
    <t>44А</t>
  </si>
  <si>
    <t>73:23:014002:25</t>
  </si>
  <si>
    <t>в 25 меирах в северном направлении от земельного участка по ул.Гоголя, 197</t>
  </si>
  <si>
    <t>73:23:000000:1446</t>
  </si>
  <si>
    <t>73-73-02/201/20133-115</t>
  </si>
  <si>
    <t>73-73-02/001/2013-142</t>
  </si>
  <si>
    <t>73:23:000000:1819-73/002/2017-1</t>
  </si>
  <si>
    <t>23 б/1</t>
  </si>
  <si>
    <t>73:23:010804:550</t>
  </si>
  <si>
    <t>73:23:010804:550-73/002/2017-1</t>
  </si>
  <si>
    <t>73:23:011310:74</t>
  </si>
  <si>
    <t>73-73/002-73/002/146/2016-295/1</t>
  </si>
  <si>
    <t>43 б</t>
  </si>
  <si>
    <t>73:23:010101:9119</t>
  </si>
  <si>
    <t>73:23:010101:9119-73/002/2017-1</t>
  </si>
  <si>
    <t>ГСК Южный (НО)</t>
  </si>
  <si>
    <t>уч. 736</t>
  </si>
  <si>
    <t>73:23:012535:13</t>
  </si>
  <si>
    <t>73:23:012535:13-73/002/2017-1</t>
  </si>
  <si>
    <t>Серебрякова</t>
  </si>
  <si>
    <t>73:23:013203:12</t>
  </si>
  <si>
    <t>73:01/01:44/2001:53.1</t>
  </si>
  <si>
    <t>ул.Строителей, 21 "а" примыкает к земельному участку с южной стороны и западной стороны</t>
  </si>
  <si>
    <t>73:23:010214:76</t>
  </si>
  <si>
    <t>73:23:010214:76-73/002/2017-1</t>
  </si>
  <si>
    <t>146 а</t>
  </si>
  <si>
    <t>73:23:000000:2123</t>
  </si>
  <si>
    <t>73:23:000000:2123-73/002/2017-2</t>
  </si>
  <si>
    <t>№ 1956 от 20.10.2017</t>
  </si>
  <si>
    <t>146 в</t>
  </si>
  <si>
    <t>73:23:000000:2124</t>
  </si>
  <si>
    <t>№ 278 от 05.02.2016</t>
  </si>
  <si>
    <t>146 г</t>
  </si>
  <si>
    <t>73:23:000000:2125</t>
  </si>
  <si>
    <t>73:23:000000:2124-73/002/2017-1</t>
  </si>
  <si>
    <t>73:23:000000:2125-73/002/2017-1</t>
  </si>
  <si>
    <t>73:23:011901:219</t>
  </si>
  <si>
    <t xml:space="preserve">ГСК Южный </t>
  </si>
  <si>
    <t>уч.1329</t>
  </si>
  <si>
    <t>73:23:012524:17</t>
  </si>
  <si>
    <t>73:23:012524:17-73/002/2017-2</t>
  </si>
  <si>
    <t>73:23:010101:9119-73/002/2017-2</t>
  </si>
  <si>
    <t>Октябрьская</t>
  </si>
  <si>
    <t>73:23:013013:79</t>
  </si>
  <si>
    <t>73-73-02/054/2011-007</t>
  </si>
  <si>
    <t>№ 1035 от 23.03.2011</t>
  </si>
  <si>
    <t>73-73-02/201/2013-072</t>
  </si>
  <si>
    <t>40Б</t>
  </si>
  <si>
    <t>73:23:010901:14</t>
  </si>
  <si>
    <t>73-73-02/201/2013-079</t>
  </si>
  <si>
    <t>73-73-02/039/2010-165</t>
  </si>
  <si>
    <t>13 А</t>
  </si>
  <si>
    <t>73:23:010803:13</t>
  </si>
  <si>
    <t>73-73-02/201/2013-078</t>
  </si>
  <si>
    <t>№ 719 от 04.03.2013</t>
  </si>
  <si>
    <t>№ 2508 от 31.08.2009</t>
  </si>
  <si>
    <t>73-73-02/041/2013-432</t>
  </si>
  <si>
    <t>73:23:012003:862</t>
  </si>
  <si>
    <t>73-73-02/201/2013-088</t>
  </si>
  <si>
    <t>ИТОГО</t>
  </si>
  <si>
    <t>с южной стороны к земельному участку по ул.Королева, 11</t>
  </si>
  <si>
    <t>73:23:000000:315</t>
  </si>
  <si>
    <t>73-73-02/079/2007-359</t>
  </si>
  <si>
    <t>416 от 11.03.2003</t>
  </si>
  <si>
    <t>примыкающий с южной стороны к земельному участку по ул.Куйбышева, 220</t>
  </si>
  <si>
    <t>73:23:010512:101</t>
  </si>
  <si>
    <t>73-73-02/202/2013-157</t>
  </si>
  <si>
    <t>73-73-02/085/2010-252</t>
  </si>
  <si>
    <t>73:23:000000:267</t>
  </si>
  <si>
    <t>№  2252 от 12.07.2010</t>
  </si>
  <si>
    <t>№  2523 от 03.09.2009</t>
  </si>
  <si>
    <t xml:space="preserve"> 73-73-02/134/2010-323</t>
  </si>
  <si>
    <t>73-73-02/066/2010-487</t>
  </si>
  <si>
    <t>№  4101 от 11.12.2008</t>
  </si>
  <si>
    <t>№ 3594 от 03.12.2009</t>
  </si>
  <si>
    <t>73-73-02/014/2010-496</t>
  </si>
  <si>
    <t>73-73-02/106/2009-145</t>
  </si>
  <si>
    <t>73-73-02/118/2009-236</t>
  </si>
  <si>
    <t>73-73-02/020/2010-052</t>
  </si>
  <si>
    <t>73-73-02/020/2010-055</t>
  </si>
  <si>
    <t>73-73-02/020/2010--054</t>
  </si>
  <si>
    <t>73-73-02/020/2010-047</t>
  </si>
  <si>
    <t>73-73-02/020/2010-038</t>
  </si>
  <si>
    <t>73-73-02/020/2010-053</t>
  </si>
  <si>
    <t>73-73-02/020/2010-049</t>
  </si>
  <si>
    <t>73:23:011419:31</t>
  </si>
  <si>
    <t>73-73-02/201/2013-103</t>
  </si>
  <si>
    <t>73-73-02/043/2011-425</t>
  </si>
  <si>
    <t>№ 653 от 24.02.2011</t>
  </si>
  <si>
    <t>73:23:013207:62</t>
  </si>
  <si>
    <t>73-73-02/201/2013-126</t>
  </si>
  <si>
    <t>73:23:000000:1650</t>
  </si>
  <si>
    <t>в 57 метрах в западном направлении от земельного участка по ул.Лермонтов, 2 "б"</t>
  </si>
  <si>
    <t>73:23:010509:2447</t>
  </si>
  <si>
    <t>73-73-02/201/2013-307</t>
  </si>
  <si>
    <t>10 Е</t>
  </si>
  <si>
    <t>73:23:011005:418</t>
  </si>
  <si>
    <t>73-73-02/201/2013-306</t>
  </si>
  <si>
    <t>в 15 метрах в западном направлении от земельного участка по ул.Куйбышева, 150</t>
  </si>
  <si>
    <t>73:23:000000:343</t>
  </si>
  <si>
    <t>73-73-02/201/2013-308</t>
  </si>
  <si>
    <t>73-73-02/081/2013-477</t>
  </si>
  <si>
    <t>73:23:013301:3</t>
  </si>
  <si>
    <t>73-73-02/201/2013-151</t>
  </si>
  <si>
    <t>41Б</t>
  </si>
  <si>
    <t>73:23:010212:1981</t>
  </si>
  <si>
    <t>№ 2544 от 13.08.2013</t>
  </si>
  <si>
    <t>Военный комиссариат города Димитровград, Мелекесского и Новомалыклинского районов Ульяновской области</t>
  </si>
  <si>
    <t>для существующего гаража</t>
  </si>
  <si>
    <t>73-73-02/202/2013-946</t>
  </si>
  <si>
    <t>35 "а"</t>
  </si>
  <si>
    <t>73:23:013134:43</t>
  </si>
  <si>
    <t>73-73-02/018/2008-181</t>
  </si>
  <si>
    <t>Масленникова</t>
  </si>
  <si>
    <t>68 "а"</t>
  </si>
  <si>
    <t>73:23:013104:6</t>
  </si>
  <si>
    <t>Шишкина</t>
  </si>
  <si>
    <t>1 "а"</t>
  </si>
  <si>
    <t>73:23:015218:13</t>
  </si>
  <si>
    <t>Куйбышева</t>
  </si>
  <si>
    <t>8 "г"</t>
  </si>
  <si>
    <t>73:23:014114:23</t>
  </si>
  <si>
    <t>73:23:013308:6</t>
  </si>
  <si>
    <t>III Интернационала</t>
  </si>
  <si>
    <t>северо-восточнее школы по ул.Луговая, 40</t>
  </si>
  <si>
    <t>73:23:015226:2</t>
  </si>
  <si>
    <t>Хмельницкого</t>
  </si>
  <si>
    <t>73:23:011428:21</t>
  </si>
  <si>
    <t>Курчатова</t>
  </si>
  <si>
    <t>73:23:010102:35</t>
  </si>
  <si>
    <t>73:23:011105:34</t>
  </si>
  <si>
    <t>73:23:011428:17</t>
  </si>
  <si>
    <t>Московская</t>
  </si>
  <si>
    <t>Аблова</t>
  </si>
  <si>
    <t>Мулловское шоссе</t>
  </si>
  <si>
    <t>73:23:013133:38</t>
  </si>
  <si>
    <t>47 "д"</t>
  </si>
  <si>
    <t>73:23:013133:39</t>
  </si>
  <si>
    <t>Промышленная</t>
  </si>
  <si>
    <t>73:23:013701:12</t>
  </si>
  <si>
    <t>73:23:014001:15</t>
  </si>
  <si>
    <t>Дрогобычская</t>
  </si>
  <si>
    <t>67 А</t>
  </si>
  <si>
    <t>73:23:014001:29</t>
  </si>
  <si>
    <t>Алтайская</t>
  </si>
  <si>
    <t>73:23:011604:26</t>
  </si>
  <si>
    <t>Комсомольская</t>
  </si>
  <si>
    <t>73:23:013221:38</t>
  </si>
  <si>
    <t>Ленина</t>
  </si>
  <si>
    <t>Димитрова</t>
  </si>
  <si>
    <t>№ 1133 от 04.04.2013</t>
  </si>
  <si>
    <t>39 Б</t>
  </si>
  <si>
    <t>73:23:010902:26</t>
  </si>
  <si>
    <t>Мориса Тореза</t>
  </si>
  <si>
    <t>73:23:010901:15</t>
  </si>
  <si>
    <t>Мелекесская</t>
  </si>
  <si>
    <t>34 Б</t>
  </si>
  <si>
    <t>73:23:011310:64</t>
  </si>
  <si>
    <t>Терешковой</t>
  </si>
  <si>
    <t>3 А</t>
  </si>
  <si>
    <t>73:23:010908:34</t>
  </si>
  <si>
    <t>73:23:011418:32</t>
  </si>
  <si>
    <t>73:23:012001:28</t>
  </si>
  <si>
    <t>Горный</t>
  </si>
  <si>
    <t>1 а</t>
  </si>
  <si>
    <t>73:23:010611:66</t>
  </si>
  <si>
    <t>31 а</t>
  </si>
  <si>
    <t>73:23:010907:15</t>
  </si>
  <si>
    <t>31Б</t>
  </si>
  <si>
    <t>73:23:010801:32</t>
  </si>
  <si>
    <t>73:23:010507:83</t>
  </si>
  <si>
    <t>14 А</t>
  </si>
  <si>
    <t>73:23:013301:21</t>
  </si>
  <si>
    <t>34 А</t>
  </si>
  <si>
    <t>73:23:011310:67</t>
  </si>
  <si>
    <t>73:23:011416:26</t>
  </si>
  <si>
    <t>Гвардейская</t>
  </si>
  <si>
    <t>20 Б</t>
  </si>
  <si>
    <t>73:23:010905:25</t>
  </si>
  <si>
    <t>73:23:011428:24</t>
  </si>
  <si>
    <t>Жуковского</t>
  </si>
  <si>
    <t>Пушкина</t>
  </si>
  <si>
    <t>для склада</t>
  </si>
  <si>
    <t>73-73-02/207/2013-882</t>
  </si>
  <si>
    <t>Тараканова</t>
  </si>
  <si>
    <t>23 "а"</t>
  </si>
  <si>
    <t>Свирская</t>
  </si>
  <si>
    <t>17 "в"</t>
  </si>
  <si>
    <t>17 "б"</t>
  </si>
  <si>
    <t>146 Б</t>
  </si>
  <si>
    <t>73:23:010611:25</t>
  </si>
  <si>
    <t>73-73-02/202/2013-956</t>
  </si>
  <si>
    <t>300 А</t>
  </si>
  <si>
    <t>73:23:010507:9</t>
  </si>
  <si>
    <t>73-73-02/207/2013-880</t>
  </si>
  <si>
    <t xml:space="preserve">8 А </t>
  </si>
  <si>
    <t>73:23:011310:27</t>
  </si>
  <si>
    <t>73-73-02/207/2013-881</t>
  </si>
  <si>
    <t>Славского</t>
  </si>
  <si>
    <t>73:23:010801:2861</t>
  </si>
  <si>
    <t>73-73-02/201/2013-215</t>
  </si>
  <si>
    <t>№ 1233 от 12.04.2013</t>
  </si>
  <si>
    <t>в 29 метрах в восточном направлении от жилого дома по пр.Димитрова, 18  "а"</t>
  </si>
  <si>
    <t>73:23:011005:420</t>
  </si>
  <si>
    <t>73-73-02/201/2013-067</t>
  </si>
  <si>
    <t>№ 3995 от 13.11.2010</t>
  </si>
  <si>
    <t>73-73-02/060/2011-388</t>
  </si>
  <si>
    <t>С/Т РАССВЕТ</t>
  </si>
  <si>
    <t>235 /2</t>
  </si>
  <si>
    <t>73:23:010901:31</t>
  </si>
  <si>
    <t>73-73-02/103/2013-314</t>
  </si>
  <si>
    <t>№ 1750 от 03.06.2010</t>
  </si>
  <si>
    <t>73-73-02/061/2010-441</t>
  </si>
  <si>
    <t>73-73-02/018/2008-177</t>
  </si>
  <si>
    <t>73-73-02/018/2008-175</t>
  </si>
  <si>
    <t>73-73-02/018/2008-179</t>
  </si>
  <si>
    <t>73-73-02/018/2008-255</t>
  </si>
  <si>
    <t>73-73-02/018/2008-263</t>
  </si>
  <si>
    <t>73-73-02/101/2008-358</t>
  </si>
  <si>
    <t>73-73-02/101/2008-362</t>
  </si>
  <si>
    <t>73-73-02/018/2008-418</t>
  </si>
  <si>
    <t>73-73-02/018/2008-421</t>
  </si>
  <si>
    <t>73-73-02/018/2008-257</t>
  </si>
  <si>
    <t>73-73-02/106/2009-146</t>
  </si>
  <si>
    <t>73-73-02/063/2009-432</t>
  </si>
  <si>
    <t xml:space="preserve">196-07/КС </t>
  </si>
  <si>
    <t>21 А</t>
  </si>
  <si>
    <t>73:23:011310:63</t>
  </si>
  <si>
    <t>6 А</t>
  </si>
  <si>
    <t xml:space="preserve">№ 4272 от 24.12.2008 </t>
  </si>
  <si>
    <t xml:space="preserve">73-73-02/069/2011-278  </t>
  </si>
  <si>
    <t>73-73-02/007/2011-329</t>
  </si>
  <si>
    <t>№ 3225 от 22.09.2010</t>
  </si>
  <si>
    <t>73-73-02/007/2011-328</t>
  </si>
  <si>
    <t>№  3301 от 28.09.2010</t>
  </si>
  <si>
    <t>01.12.2007-31.10.2008</t>
  </si>
  <si>
    <t>73:23:013205:20</t>
  </si>
  <si>
    <t>3753 от 14.11.2008</t>
  </si>
  <si>
    <t>73-73-02/041/2010-329</t>
  </si>
  <si>
    <t>1824 от 03.07.2009</t>
  </si>
  <si>
    <t>73-73-02/009/2011-403</t>
  </si>
  <si>
    <t>367 от 09.02.2010</t>
  </si>
  <si>
    <t>73-73-02/046/2010-333</t>
  </si>
  <si>
    <t>2625 от 14.09.2009</t>
  </si>
  <si>
    <t>73-73-02/142/2010-439</t>
  </si>
  <si>
    <t>для индивидуального жилищного строительства</t>
  </si>
  <si>
    <t>73-73-02/202/2013-150</t>
  </si>
  <si>
    <t>112 А</t>
  </si>
  <si>
    <t>5А</t>
  </si>
  <si>
    <t>Самарская</t>
  </si>
  <si>
    <t>3Б</t>
  </si>
  <si>
    <t>73:23:012005:21</t>
  </si>
  <si>
    <t>73:23:011428:56</t>
  </si>
  <si>
    <t>73:23:011419:94</t>
  </si>
  <si>
    <t>73:23:010907:455</t>
  </si>
  <si>
    <t>73:23:013207:61</t>
  </si>
  <si>
    <t>73-73-02/090/2013-223</t>
  </si>
  <si>
    <t>73-73-02/201/2013-225</t>
  </si>
  <si>
    <t>15 А</t>
  </si>
  <si>
    <t>73:23:011102:27</t>
  </si>
  <si>
    <t>73-73-02/103/2013-313</t>
  </si>
  <si>
    <t>73:08:023401:91</t>
  </si>
  <si>
    <t>73-73-02/188/2012-074</t>
  </si>
  <si>
    <t>73-73-02/202/2013-957</t>
  </si>
  <si>
    <t>20 В</t>
  </si>
  <si>
    <t>73:23:014004:30</t>
  </si>
  <si>
    <t>73-73-02/202/2013-958</t>
  </si>
  <si>
    <t>301 А</t>
  </si>
  <si>
    <t>73:23:000000:331</t>
  </si>
  <si>
    <t>10 Ж</t>
  </si>
  <si>
    <t>73:23:011005:419</t>
  </si>
  <si>
    <t>73-73-02/201/2013-305</t>
  </si>
  <si>
    <t>73-73-02/202/2013-959</t>
  </si>
  <si>
    <t>333 А</t>
  </si>
  <si>
    <t>73:23:010604:16</t>
  </si>
  <si>
    <t>73-73-02/202/2013-960</t>
  </si>
  <si>
    <t>292 А</t>
  </si>
  <si>
    <t>73:23:010508:3</t>
  </si>
  <si>
    <t>73-73-02/202/2013-961</t>
  </si>
  <si>
    <t>Лермонтова</t>
  </si>
  <si>
    <t>53 А</t>
  </si>
  <si>
    <t>73:23:010509:41</t>
  </si>
  <si>
    <t>73-73-02/202/2013-962</t>
  </si>
  <si>
    <t>№ 2394 от 29.07.2013</t>
  </si>
  <si>
    <t>73-73-02/081/2013-475</t>
  </si>
  <si>
    <t>73-73-02/81/2013-476</t>
  </si>
  <si>
    <t>№ 1715 от  27.05.2013</t>
  </si>
  <si>
    <t>73-73-02/207/2013-449</t>
  </si>
  <si>
    <t>73-73-02/207/2013-450</t>
  </si>
  <si>
    <t>73:01/01:23:2000:104</t>
  </si>
  <si>
    <t>Потаповой</t>
  </si>
  <si>
    <t>171 А</t>
  </si>
  <si>
    <t>73:23:011405:6</t>
  </si>
  <si>
    <t>73-73-02/202/2013-963</t>
  </si>
  <si>
    <t>129 Б</t>
  </si>
  <si>
    <t>73:23:011433:9</t>
  </si>
  <si>
    <t>73-73-02/202/2013-964</t>
  </si>
  <si>
    <t>73:23:013308:2</t>
  </si>
  <si>
    <t>73-73-02/2021/2013-965</t>
  </si>
  <si>
    <t>73:23:011310:571</t>
  </si>
  <si>
    <t>Чапаева</t>
  </si>
  <si>
    <t>10 Б</t>
  </si>
  <si>
    <t>73:23:011005:59</t>
  </si>
  <si>
    <t>19 А</t>
  </si>
  <si>
    <t>73:23:013007:89</t>
  </si>
  <si>
    <t>2 Б</t>
  </si>
  <si>
    <t>73:23:014003:28</t>
  </si>
  <si>
    <t>10 Г</t>
  </si>
  <si>
    <t>73:23:011005:64</t>
  </si>
  <si>
    <t>73:23:011416:68</t>
  </si>
  <si>
    <t>78 Д</t>
  </si>
  <si>
    <t>73:23:013901:69</t>
  </si>
  <si>
    <t>1 Б</t>
  </si>
  <si>
    <t>73:23:010310:31</t>
  </si>
  <si>
    <t>10 А</t>
  </si>
  <si>
    <t>73:23:011005:60</t>
  </si>
  <si>
    <t>28 Б</t>
  </si>
  <si>
    <t>73:23:010101:44</t>
  </si>
  <si>
    <t>73:23:011005:66</t>
  </si>
  <si>
    <t>73:23:013207:31</t>
  </si>
  <si>
    <t>10 В</t>
  </si>
  <si>
    <t>73:23:011005:63</t>
  </si>
  <si>
    <t>15 Б</t>
  </si>
  <si>
    <t>73:23:011102:32</t>
  </si>
  <si>
    <t>73:23:010805:43</t>
  </si>
  <si>
    <t>73:23:011428:1</t>
  </si>
  <si>
    <t>в 9 метрах в восточном направлении от здания по ул.Гагарина, 13</t>
  </si>
  <si>
    <t>примыкающий с восточной стороны к земельному участку по ул.Куйбышева, 150</t>
  </si>
  <si>
    <t>73:23:013301:50</t>
  </si>
  <si>
    <t>73:23:014008:33</t>
  </si>
  <si>
    <t>26 Б</t>
  </si>
  <si>
    <t>73:23:010903:22</t>
  </si>
  <si>
    <t>Луговая</t>
  </si>
  <si>
    <t>73:23:015226:8</t>
  </si>
  <si>
    <t>Рабочая</t>
  </si>
  <si>
    <t>73:23:014113:19</t>
  </si>
  <si>
    <t>50 лет Октября</t>
  </si>
  <si>
    <t>4 Б</t>
  </si>
  <si>
    <t>73:23:010907:2</t>
  </si>
  <si>
    <t>73:23:010509:73</t>
  </si>
  <si>
    <t>44 А</t>
  </si>
  <si>
    <t>73-73-02/201/2013-060</t>
  </si>
  <si>
    <t>№ 181 от 25.01.2008</t>
  </si>
  <si>
    <t>48Б</t>
  </si>
  <si>
    <t>73:23:010905:33</t>
  </si>
  <si>
    <t>73-73-02/201/2013-059</t>
  </si>
  <si>
    <t>№ 1829 от 10.06.2010</t>
  </si>
  <si>
    <t>73-73-02/086/2010-419</t>
  </si>
  <si>
    <t>73:23:010907:1</t>
  </si>
  <si>
    <t>73-73-02/201/2013-080</t>
  </si>
  <si>
    <t>№ 1598 от 04.05.2012</t>
  </si>
  <si>
    <t>73-73-02/077/2012-411</t>
  </si>
  <si>
    <t>12 Г</t>
  </si>
  <si>
    <t>73:23:013007:40</t>
  </si>
  <si>
    <t>73-73-02/207/2013-883</t>
  </si>
  <si>
    <t>73 А</t>
  </si>
  <si>
    <t>73:23:011301:20</t>
  </si>
  <si>
    <t>73-73-02/207/2013-879</t>
  </si>
  <si>
    <t>73-73-02/201/2013-081</t>
  </si>
  <si>
    <t>№ 1250 от 22.11.1999</t>
  </si>
  <si>
    <t>73:01/01:1:2000:46</t>
  </si>
  <si>
    <t>в 65 метрах в восточном направлении от здания по пр.Автостроителей, 20</t>
  </si>
  <si>
    <t>73:23:000000:342</t>
  </si>
  <si>
    <t>73-73-02/202/2013-141</t>
  </si>
  <si>
    <t>18.012013</t>
  </si>
  <si>
    <t>примыкающий с южной стороны к земельному участку по ул.Юнг Северного Флота, 20</t>
  </si>
  <si>
    <t>73:23:011005:68</t>
  </si>
  <si>
    <t>73-73-02/202/2013-142</t>
  </si>
  <si>
    <t>в 17 метрах в северном направлении от жилого дома по ул.Коммунальной, 16</t>
  </si>
  <si>
    <t>73:23:011110:94</t>
  </si>
  <si>
    <t>73-73-02/202/2013-143</t>
  </si>
  <si>
    <t xml:space="preserve">примыкающий с северо-восточной стороны к земельному участку по ул. Строителей, 21 "а" </t>
  </si>
  <si>
    <t>73:23:010214:84</t>
  </si>
  <si>
    <t>73-73-02/202/2013-144</t>
  </si>
  <si>
    <t>в 16 метрах в северо-западном направлении от жилого дома по ул.50 лет Октября,76</t>
  </si>
  <si>
    <t>73:23:011304:50</t>
  </si>
  <si>
    <t>73-73-02/202/2013-145</t>
  </si>
  <si>
    <t>в 16 метрах в восточном направлении от здания по ул.III Интернационал, 96</t>
  </si>
  <si>
    <t>73:23:011419:32</t>
  </si>
  <si>
    <t xml:space="preserve">73-73-02/202/2013-146 </t>
  </si>
  <si>
    <t>примыкающий с западной стороны к земельному участку по ул.Чехова, 1</t>
  </si>
  <si>
    <t>73:23:012917:804</t>
  </si>
  <si>
    <t xml:space="preserve">73-73-02/202/2013-148 </t>
  </si>
  <si>
    <t>в 20 метрах в восточном направлении от земельного участка по пр.Автостроителей, 78/10</t>
  </si>
  <si>
    <t>73:23:000000:327</t>
  </si>
  <si>
    <t>73-73-02/2010/2013-034</t>
  </si>
  <si>
    <t>3866 от 06.10.2011</t>
  </si>
  <si>
    <t>2126 от 26.07.2007</t>
  </si>
  <si>
    <t>73-73-02/070/2013-135</t>
  </si>
  <si>
    <t>73:23:010214:75</t>
  </si>
  <si>
    <t>73-73-02/201/2014-065</t>
  </si>
  <si>
    <t>73:23:010611:75</t>
  </si>
  <si>
    <t>73-73-02/211/2013-164</t>
  </si>
  <si>
    <t>73-73-02/201/2014-144</t>
  </si>
  <si>
    <t>№ 1829 от 24.05.2012</t>
  </si>
  <si>
    <t>73-73-02/103/2012-004</t>
  </si>
  <si>
    <t>73:23:011604:2</t>
  </si>
  <si>
    <t>73-73-02/201/2014-146</t>
  </si>
  <si>
    <t>№ 3532 от 14.10.2010</t>
  </si>
  <si>
    <t>73-73-02/161/2012-159</t>
  </si>
  <si>
    <t>73:23:013134:21</t>
  </si>
  <si>
    <t>73-73-02/201/2014-145</t>
  </si>
  <si>
    <t>№ 2814 от 06.10.2009</t>
  </si>
  <si>
    <t>73-73-02/041/2010-327</t>
  </si>
  <si>
    <t>73-73-02/201/2014-226</t>
  </si>
  <si>
    <t>№ 263 от 30.01.2014</t>
  </si>
  <si>
    <t>в 10 метрах в северо-западном направлении от земельного участка № 237 в СТ "Металист"</t>
  </si>
  <si>
    <t>73:23:000000:1576</t>
  </si>
  <si>
    <t>51 А</t>
  </si>
  <si>
    <t>Муниципальное бюджетное общеобразовательное учреждение "Средняя школа № 23 города Димитровграда Ульяновской области"</t>
  </si>
  <si>
    <t>73:23:010805:39</t>
  </si>
  <si>
    <t>73:23:010604:15</t>
  </si>
  <si>
    <t>Победы</t>
  </si>
  <si>
    <t>72 А</t>
  </si>
  <si>
    <t>73:23:013129:2</t>
  </si>
  <si>
    <t>73:23:011005:4</t>
  </si>
  <si>
    <t>3 Б</t>
  </si>
  <si>
    <t>73:23:012001:25</t>
  </si>
  <si>
    <t>43 Д</t>
  </si>
  <si>
    <t>73:23:012501:68</t>
  </si>
  <si>
    <t>45 А</t>
  </si>
  <si>
    <t>73:23:012501:69</t>
  </si>
  <si>
    <t>6 Г</t>
  </si>
  <si>
    <t>73:23:010906:3</t>
  </si>
  <si>
    <t>73:23:010509:76</t>
  </si>
  <si>
    <t>423 А</t>
  </si>
  <si>
    <t>73:08:020101:425</t>
  </si>
  <si>
    <t>Ватутина</t>
  </si>
  <si>
    <t>5 А</t>
  </si>
  <si>
    <t>73:23:011110:64</t>
  </si>
  <si>
    <t>Юнг Северного Флота</t>
  </si>
  <si>
    <t>10 Д</t>
  </si>
  <si>
    <t>73:23:011005:65</t>
  </si>
  <si>
    <t>примыкающий с юго-западной стороны к земельному участку по ул.Терешковой, 6</t>
  </si>
  <si>
    <t>73:23:010903:37</t>
  </si>
  <si>
    <t>73-73-02/202/2013-136</t>
  </si>
  <si>
    <t>73-73-02/161/2012-297</t>
  </si>
  <si>
    <t>73-73-02/161/2012-479</t>
  </si>
  <si>
    <t>73-73-02/161/2012-480</t>
  </si>
  <si>
    <t>73-73-02/161/2012-478</t>
  </si>
  <si>
    <t>73:23:014001:2454</t>
  </si>
  <si>
    <t>73-73-02/161/2012-298</t>
  </si>
  <si>
    <t>73:23:000000:250</t>
  </si>
  <si>
    <t>в 11 метрах в северном направлении от земельного участка по ул.Больничная,1</t>
  </si>
  <si>
    <t>73-73-02/151/2009-287</t>
  </si>
  <si>
    <t>№ 195 от 09.02.2009</t>
  </si>
  <si>
    <t>С/О "Сад №1 НИИАР"</t>
  </si>
  <si>
    <t>№ 1158 от 06.04.2012</t>
  </si>
  <si>
    <t>примыкающий с юго-западной стороны к земельному участку по пр.Ленина, 17</t>
  </si>
  <si>
    <t>73:23:010805:49</t>
  </si>
  <si>
    <t>73-73-02/202/2013-138</t>
  </si>
  <si>
    <t>с западной стороны к земельному участку по Лермонтова,18</t>
  </si>
  <si>
    <t>73-73-02/202/2013-139</t>
  </si>
  <si>
    <t>73:23:000000:316</t>
  </si>
  <si>
    <t>примыкающий с юго-западной стороны к земельному участку по ул.Гончарова, 8</t>
  </si>
  <si>
    <t>73:23:010904:41</t>
  </si>
  <si>
    <t>73-73-02/202/2013-140</t>
  </si>
  <si>
    <t>Строителей</t>
  </si>
  <si>
    <t>73:23:011102:31</t>
  </si>
  <si>
    <t>Вокзальная</t>
  </si>
  <si>
    <t>73:23:011301:3</t>
  </si>
  <si>
    <t>73:23:013209:20</t>
  </si>
  <si>
    <t>Гончарова</t>
  </si>
  <si>
    <t>73:23:015226:3</t>
  </si>
  <si>
    <t>73:23:011428:25</t>
  </si>
  <si>
    <t>18 А</t>
  </si>
  <si>
    <t>73:23:014003:3</t>
  </si>
  <si>
    <t>73:23:000000:344</t>
  </si>
  <si>
    <t>73:23:014001:11</t>
  </si>
  <si>
    <t>256 Б</t>
  </si>
  <si>
    <t>73:23:010510:41</t>
  </si>
  <si>
    <t>Ульяновская область, Мелекессий район, с.Тиинск, шоссе Тиинское</t>
  </si>
  <si>
    <t xml:space="preserve"> 2/1</t>
  </si>
  <si>
    <t>73:08:020101:427</t>
  </si>
  <si>
    <t>73:23:011005:26</t>
  </si>
  <si>
    <t>Бурцева</t>
  </si>
  <si>
    <t>11 А</t>
  </si>
  <si>
    <t>73:23:012003:8</t>
  </si>
  <si>
    <t xml:space="preserve">4 А </t>
  </si>
  <si>
    <t>73:23:010908:19</t>
  </si>
  <si>
    <t>73-73-02/202/2013-149</t>
  </si>
  <si>
    <t>в 14 метрах в восточном направлении от здания по ул.Гагарина, 19</t>
  </si>
  <si>
    <t>73:23:013207:32</t>
  </si>
  <si>
    <t xml:space="preserve">73:23:010512:113 </t>
  </si>
  <si>
    <t xml:space="preserve">в 28 м в юго-восточном направлении от земельного участка по ул.Куйбышева, 220 </t>
  </si>
  <si>
    <t>73-73-02/201/2013-289</t>
  </si>
  <si>
    <t xml:space="preserve">примыкающий с северо-восточной стороны к земельному участку по Мулловскому шоссе, 40 </t>
  </si>
  <si>
    <t>73-73-02/201/2013-309</t>
  </si>
  <si>
    <t>73-73-02/207/2013-440</t>
  </si>
  <si>
    <t>73:23:010512:56-73/003/2018-1</t>
  </si>
  <si>
    <t>348/1000 от 1013 кв.м</t>
  </si>
  <si>
    <t>73:23:000000:1796-73/033/2018-11</t>
  </si>
  <si>
    <t>312/1000 от 1013 кв.м</t>
  </si>
  <si>
    <t>73:23:000000:1796-73/033/2018-4</t>
  </si>
  <si>
    <t>340/1000 от 1013 кв.м</t>
  </si>
  <si>
    <t>73:23:000000:1796-73/033/2018-3</t>
  </si>
  <si>
    <t>данные отсутствуют</t>
  </si>
  <si>
    <t>73:23:000000:3241-73/033/2018-1</t>
  </si>
  <si>
    <t>Менделеева</t>
  </si>
  <si>
    <t>73:23:011901:671</t>
  </si>
  <si>
    <t>73:23:011901:671-73/033/2018-2</t>
  </si>
  <si>
    <t>Власть Труда</t>
  </si>
  <si>
    <t>73:23:010610:83</t>
  </si>
  <si>
    <t>73:23:010610:83-73/033/2018-1</t>
  </si>
  <si>
    <t>981 км</t>
  </si>
  <si>
    <t>казарма 2</t>
  </si>
  <si>
    <t>73:08:020101:421</t>
  </si>
  <si>
    <t>73:08:020101:421-73/033/2018-1</t>
  </si>
  <si>
    <t>73:23:013401:292</t>
  </si>
  <si>
    <t>промышленные предприятия III-V классов опастности</t>
  </si>
  <si>
    <t>73:23:013401:292-73/033/2018-2</t>
  </si>
  <si>
    <t>73:23:011428:306</t>
  </si>
  <si>
    <t>73:23:011428:306-73/033/2018-1</t>
  </si>
  <si>
    <t>73:23:013401:291</t>
  </si>
  <si>
    <t>73:02:013401:291-73/033/2018-2</t>
  </si>
  <si>
    <t>73:23:011416:71</t>
  </si>
  <si>
    <t>от пл. 594 кв.м</t>
  </si>
  <si>
    <t>73:23:011416:71-73/033/2018-4</t>
  </si>
  <si>
    <t>73:23:011416:71-73/033/2018-5</t>
  </si>
  <si>
    <t>73:23:011416:71-73/033/2018-3</t>
  </si>
  <si>
    <t>73:23:011416:71-73/033/2018-2</t>
  </si>
  <si>
    <t>73:23:011416:71-73/033/2018-1</t>
  </si>
  <si>
    <t>73:23:010310:522</t>
  </si>
  <si>
    <t>73:23:010310:522-73/033/2018-1</t>
  </si>
  <si>
    <t>73:08:020101:418</t>
  </si>
  <si>
    <t>73:08:020101:418-73/033/2018-1</t>
  </si>
  <si>
    <t>73:08:010201:1553-73/033/2018-1</t>
  </si>
  <si>
    <t>05.02.2018-01.05.2025</t>
  </si>
  <si>
    <t>ООО "Сервис-К"</t>
  </si>
  <si>
    <t>с 08.08.2018 по 01.07.2019</t>
  </si>
  <si>
    <t xml:space="preserve"> 1000 /1151 от 1151 кв.м</t>
  </si>
  <si>
    <t>73-73/002-73/001/019/2016-161/1</t>
  </si>
  <si>
    <t>82 б</t>
  </si>
  <si>
    <t>73-73/002-73/001/019/2016-160/1</t>
  </si>
  <si>
    <t>Постановление 1655 от 27.07.2018 (Безвозмездное срочное пользование) Договор № 04 от 27.07.2018 (сроком до 01.08.2028)</t>
  </si>
  <si>
    <t>с 29.01.2018 до 07.12.2047</t>
  </si>
  <si>
    <t>7834, 7406</t>
  </si>
  <si>
    <t>20.06.2018, 29.11.2013</t>
  </si>
  <si>
    <t>978, б/н</t>
  </si>
  <si>
    <t>01.08.1999-01.01.2009</t>
  </si>
  <si>
    <t>89/1</t>
  </si>
  <si>
    <t>73:23:013109:270</t>
  </si>
  <si>
    <t>73:23:013109:270-73/033/2019-1</t>
  </si>
  <si>
    <t xml:space="preserve"> 21 / 1</t>
  </si>
  <si>
    <t>73:23:010212:2070</t>
  </si>
  <si>
    <t>73:23:010212:2070-73/033/2019-1</t>
  </si>
  <si>
    <t>31 Б</t>
  </si>
  <si>
    <t>73:23:013007:2353</t>
  </si>
  <si>
    <t>73:23:013007:2353-73/033/2019-1</t>
  </si>
  <si>
    <t xml:space="preserve"> 5 / 1</t>
  </si>
  <si>
    <t>73:23:012904:9</t>
  </si>
  <si>
    <t>73:23:012904:9-73/033/2019-1</t>
  </si>
  <si>
    <t>Западное шоссе</t>
  </si>
  <si>
    <t>73:23:000000:3265</t>
  </si>
  <si>
    <t>73:23:000000:3265-73/033/2019-2</t>
  </si>
  <si>
    <t>762 от 27.03.2019</t>
  </si>
  <si>
    <t>73:23:000000:3265-73/033/2019-1</t>
  </si>
  <si>
    <t>16 В</t>
  </si>
  <si>
    <t>73:23:011005:693</t>
  </si>
  <si>
    <t>73:23:011005:693-73/033/2019-1</t>
  </si>
  <si>
    <t>ГСК Строитель ш.Мулловское 2 е</t>
  </si>
  <si>
    <t>73:08:023301:362</t>
  </si>
  <si>
    <t>73:08:023301:362-73/033/2019-2</t>
  </si>
  <si>
    <t>1 / 2 И</t>
  </si>
  <si>
    <t>73:23:014902:193</t>
  </si>
  <si>
    <t>73:23:014902:193-73/033/2018-2</t>
  </si>
  <si>
    <t>73:23:014902:194</t>
  </si>
  <si>
    <t>73:23:014902:73/033/2018-2</t>
  </si>
  <si>
    <t>73:23:013205:43-73/033/2019-2</t>
  </si>
  <si>
    <t>73:23:011901:998</t>
  </si>
  <si>
    <t>73:23:011901:998-73/033/2019-1</t>
  </si>
  <si>
    <t>73:23:011901:997</t>
  </si>
  <si>
    <t>73:23:011901:997-73/033/2019-1</t>
  </si>
  <si>
    <t>73:23:011901:996</t>
  </si>
  <si>
    <t>73:23:011901:996-73/033/2019-1</t>
  </si>
  <si>
    <t>73:23:011434:24</t>
  </si>
  <si>
    <t>73:01/01:18/1999:17</t>
  </si>
  <si>
    <t>106 кв. 1</t>
  </si>
  <si>
    <t>73:23:000000:3289</t>
  </si>
  <si>
    <t>73:23:000000:3289-73/033/2019-2</t>
  </si>
  <si>
    <t>№1793 от 04.07.2019</t>
  </si>
  <si>
    <t>73:23:011120:6</t>
  </si>
  <si>
    <t>73:23:011120:6-73/033/2019-1</t>
  </si>
  <si>
    <t xml:space="preserve"> казарма 1</t>
  </si>
  <si>
    <t>73:08:020101:420</t>
  </si>
  <si>
    <t>73:08:020101:420-73/033/2019-1</t>
  </si>
  <si>
    <t>73:23:013901:383</t>
  </si>
  <si>
    <t>73:23:013901:383-73/033/2019-3</t>
  </si>
  <si>
    <t>1 / 2 Ж</t>
  </si>
  <si>
    <t>73:23:000000:3300</t>
  </si>
  <si>
    <t>73:23:000000:3300-73/033/2019-3</t>
  </si>
  <si>
    <t>№ 5</t>
  </si>
  <si>
    <t>73:08:023301:5</t>
  </si>
  <si>
    <t>73:08:023301:5-73/033/2019-1</t>
  </si>
  <si>
    <t>№ 2137 от 20.08.2019</t>
  </si>
  <si>
    <t>17 б</t>
  </si>
  <si>
    <t>73:23:000000:3302</t>
  </si>
  <si>
    <t>73:23:000000:3302-73/033/2019-1</t>
  </si>
  <si>
    <t>73:23:011420:38-73/033/2019-1</t>
  </si>
  <si>
    <t>25 а</t>
  </si>
  <si>
    <t>73:23:014008:1236</t>
  </si>
  <si>
    <t>73:23:014008:1236-73/033/2019-1</t>
  </si>
  <si>
    <t>2к</t>
  </si>
  <si>
    <t>73:00:000000:2382</t>
  </si>
  <si>
    <t>73:00:000000:2382-73/033/2019-2</t>
  </si>
  <si>
    <t>73:00:000000:2382-73/033/2019-1</t>
  </si>
  <si>
    <t>73:23:000000:3290</t>
  </si>
  <si>
    <t>73:23:000000:3290-73/033/2019-4</t>
  </si>
  <si>
    <t>73:23:011307:36</t>
  </si>
  <si>
    <t>380/1000 от 718 кв.м</t>
  </si>
  <si>
    <t>73:23:011307:36-73/033/2019-1</t>
  </si>
  <si>
    <t>73:23:010509:2490-73/033/2019-1</t>
  </si>
  <si>
    <t>№ 357</t>
  </si>
  <si>
    <t>73:08:023401:357</t>
  </si>
  <si>
    <t xml:space="preserve">73:08:023401:357-73/033/2019-2 </t>
  </si>
  <si>
    <t>73:23:013133:1888</t>
  </si>
  <si>
    <t>73:23:013133:1888-73/033/2019-1</t>
  </si>
  <si>
    <t>Патриса Лумумбы</t>
  </si>
  <si>
    <t>73:23:014603:33</t>
  </si>
  <si>
    <t>282/1000 от 1791 кв.м</t>
  </si>
  <si>
    <t>73:23:014603:33-73/033/2019-1</t>
  </si>
  <si>
    <t>30 д</t>
  </si>
  <si>
    <t>73:23:014010:333</t>
  </si>
  <si>
    <t>73:23:014010:333-73/033/2019-1</t>
  </si>
  <si>
    <t>Ганенкова</t>
  </si>
  <si>
    <t>55/1</t>
  </si>
  <si>
    <t>73:23:012924:126</t>
  </si>
  <si>
    <t>73:23:012924:126-73/033/2019-1</t>
  </si>
  <si>
    <t>№ 2472 от 20.09.2019</t>
  </si>
  <si>
    <t>3 б</t>
  </si>
  <si>
    <t>сроком до 01.12.2029</t>
  </si>
  <si>
    <t>Договор № 06 от 19.12.2018  (Регистрационная запись 73:23:011416:210-73/033/2019-1 от 25.12.2019)</t>
  </si>
  <si>
    <t>№ 3427 от 30.10.2014</t>
  </si>
  <si>
    <t>№ 3429 от 30.10.2014</t>
  </si>
  <si>
    <t>№ 3433 от 30.10.2014</t>
  </si>
  <si>
    <t>1в</t>
  </si>
  <si>
    <t>73:23:000000:3282</t>
  </si>
  <si>
    <t>1а</t>
  </si>
  <si>
    <t>73:23:000000:3281</t>
  </si>
  <si>
    <t>73:23:000000:3281-73/033/2019-2</t>
  </si>
  <si>
    <t>73:23:000000:3282-73/033/2019-2</t>
  </si>
  <si>
    <t>73:23:000000:3282-73/033/2019-1</t>
  </si>
  <si>
    <t>73:23:000000:3281-73/033/2019-1</t>
  </si>
  <si>
    <t>367/1000 от 770 кв.м</t>
  </si>
  <si>
    <t xml:space="preserve">Вид разрешенного использования </t>
  </si>
  <si>
    <t>регистрационная запись</t>
  </si>
  <si>
    <t>73:23:01110604:12-73/033/2019-3 от 25.02.2019</t>
  </si>
  <si>
    <t>73:23:010309:16-73/033/2019-1 от 25.02.2019</t>
  </si>
  <si>
    <t>73:23:013007:60-73/033/2019-1 от 25.02.2019</t>
  </si>
  <si>
    <t>73:23:014002:34-73/033/2019-1 от 25.02.2019</t>
  </si>
  <si>
    <t>73:23:013134:43-73/033/2019-1 от 25.02.2019</t>
  </si>
  <si>
    <t>73:23:013104:6-73/033/2019-1 от 25.02.2019</t>
  </si>
  <si>
    <t>73:23:015218:13-73/033/2019-3 от 25.02.2019</t>
  </si>
  <si>
    <t>73:23:011414:23-73/033/2019-1 от 25.02.2019</t>
  </si>
  <si>
    <t>с 20.08.2019 по 20.08.2068</t>
  </si>
  <si>
    <t>73:23:013207:61-73/033/2019-1 от 05.11.2019</t>
  </si>
  <si>
    <t>с 29.01.2018 по 07.12.2047</t>
  </si>
  <si>
    <t>73:23:015226:2-73/033/2019-2 от 21.08.2019</t>
  </si>
  <si>
    <t>73:23:013133:39 -73/002/2018-3 от 05.02.2018</t>
  </si>
  <si>
    <t>73-73-02/166/2011-388 от 29.11.2011</t>
  </si>
  <si>
    <t>73:23:013701:12-73/033/2019-1 от 25.02.2019</t>
  </si>
  <si>
    <t>73-73-02/007/2009-413 от 19.11.2009</t>
  </si>
  <si>
    <t>24-03/ДС</t>
  </si>
  <si>
    <t>31.07.2012-31.12.2013</t>
  </si>
  <si>
    <t>1159 от 06.04.2012</t>
  </si>
  <si>
    <t xml:space="preserve">Договор № 02 от 31.05.2019 </t>
  </si>
  <si>
    <t>до 01.06.2020</t>
  </si>
  <si>
    <t>№ 2584 от 15.08.2008</t>
  </si>
  <si>
    <t xml:space="preserve">Захряпин Олег Владимирович, Есипенко Алексей Алексеевич </t>
  </si>
  <si>
    <t>73:23:010908:119-73/033/2018-2</t>
  </si>
  <si>
    <t>73-73-02/007/2014-315 от 06.02.2014</t>
  </si>
  <si>
    <t>№: 2397 от 29.07.2013</t>
  </si>
  <si>
    <t>73-73-01/453/2014-443 от 15.07.2014 (ООО РИЦ)</t>
  </si>
  <si>
    <t>29.04.2014, 22.04.2008, 03.12.2014</t>
  </si>
  <si>
    <t xml:space="preserve">73:23:000000:2708-73/033/2019-3 </t>
  </si>
  <si>
    <t>73:23:013301:12-73/033/2019-1 ОТ 25.02.2019</t>
  </si>
  <si>
    <t>73:23:014003:12-73/033/2019-1 ОТ 25.02.2019</t>
  </si>
  <si>
    <t>73:23:014011:18-73/033/2019-1 ОТ 25.02.2019</t>
  </si>
  <si>
    <t>73:23:013940:13-73/033/2019-1 ОТ 25.02.2019</t>
  </si>
  <si>
    <t>73:23:013940:12-73/033/2019-1 ОТ 07.08.2019</t>
  </si>
  <si>
    <t>73:23:014011:49-73/002/2018-2 ОТ 02.02.2018</t>
  </si>
  <si>
    <t>с 14.06.2019 по 01.04.2024</t>
  </si>
  <si>
    <t>73:23:013401:136-73/033/2019-4 ОТ 14.06.2019</t>
  </si>
  <si>
    <t>7693, 7848</t>
  </si>
  <si>
    <t>30.03.2015, 06.12.2018</t>
  </si>
  <si>
    <t>с 30.09.2014 по 01.03.2025, с 29.01.2018 по 07.12.2047</t>
  </si>
  <si>
    <t>с 24.04.2019 по 31.03.2068</t>
  </si>
  <si>
    <t>№1483 от 26.05.2015, пос тановление 2106 от 28.09.2018 (О выдаче разрешения на использования части земельного участка срок на 10 лет)</t>
  </si>
  <si>
    <t>№ 1939 от 24.07.2019</t>
  </si>
  <si>
    <t>С/Т ЯНТАРЬ</t>
  </si>
  <si>
    <t>73:08:020201:469</t>
  </si>
  <si>
    <t>73:08:020201:469-73/033/2020-2</t>
  </si>
  <si>
    <t>73:23:014217:250</t>
  </si>
  <si>
    <t>1/2 от 758 кв.м</t>
  </si>
  <si>
    <t>73:23:014217:250-73/033/2020-1</t>
  </si>
  <si>
    <t>73:08:020501:1936</t>
  </si>
  <si>
    <t>73:08:020501:1936-73/033/2020-3</t>
  </si>
  <si>
    <t>73:08:020501:1937</t>
  </si>
  <si>
    <t>73:08:020501:1937-73/033/2020-312.02.2020</t>
  </si>
  <si>
    <t>73:08:020501:1938</t>
  </si>
  <si>
    <t>73:08:020501:1938-73/033/2020-3</t>
  </si>
  <si>
    <t>73:08:020501:1939</t>
  </si>
  <si>
    <t>73:08:020501:1939-73/033/2020-3</t>
  </si>
  <si>
    <t>73:08:020501:1940</t>
  </si>
  <si>
    <t>73:08:020501:1940-73/033/2020-3</t>
  </si>
  <si>
    <t>73:08:020501:1941</t>
  </si>
  <si>
    <t>73:08:020501:1941-73/033/2020-3</t>
  </si>
  <si>
    <t>73:08:020501:1942</t>
  </si>
  <si>
    <t>73:08:020501:1942-73/033/2020-3</t>
  </si>
  <si>
    <t>73:08:020501:1943</t>
  </si>
  <si>
    <t xml:space="preserve">73:08:020501:1943-73/033/2020-3 </t>
  </si>
  <si>
    <t>30 б</t>
  </si>
  <si>
    <t>73:23:013321:37</t>
  </si>
  <si>
    <t>73:23:013321:37-73/033/2020-1</t>
  </si>
  <si>
    <t>3б</t>
  </si>
  <si>
    <t>1 д</t>
  </si>
  <si>
    <t>49 д</t>
  </si>
  <si>
    <t xml:space="preserve"> 1 /10</t>
  </si>
  <si>
    <t>65 б</t>
  </si>
  <si>
    <t>2в/1</t>
  </si>
  <si>
    <t>16 а</t>
  </si>
  <si>
    <t>52а</t>
  </si>
  <si>
    <t>73:23:000000:3284</t>
  </si>
  <si>
    <t>73:23:000000:3284-73/033/2020-2</t>
  </si>
  <si>
    <t>№ 1429 от 28.05.2019</t>
  </si>
  <si>
    <t>73:23:000000:3284-73/033/2019-1</t>
  </si>
  <si>
    <t>103/1000 от 2174</t>
  </si>
  <si>
    <t>73:23:013301:3-73/033/2020-1</t>
  </si>
  <si>
    <t>03.04.2020-27.02.2068</t>
  </si>
  <si>
    <t xml:space="preserve">2в </t>
  </si>
  <si>
    <t>73:23:013401:291-73/033/2019-8 ОТ 17.06.2019</t>
  </si>
  <si>
    <t>с 17.06.2019 по 01.11.2067</t>
  </si>
  <si>
    <t>11б</t>
  </si>
  <si>
    <t>13б</t>
  </si>
  <si>
    <t>7в</t>
  </si>
  <si>
    <t>73:23:000000:316-73/033/2020-40</t>
  </si>
  <si>
    <t>№ 1063 ОТ 16.06.2020</t>
  </si>
  <si>
    <t>ГСК Колесо</t>
  </si>
  <si>
    <t>уч.417</t>
  </si>
  <si>
    <t>73:23:012607:13</t>
  </si>
  <si>
    <t>73:23:012607:13-73/033/2020-2</t>
  </si>
  <si>
    <t>уч.51</t>
  </si>
  <si>
    <t>73:23:012301:12</t>
  </si>
  <si>
    <t>73:23:012301:12-73/033/2020-1</t>
  </si>
  <si>
    <t>73:23:010309:805</t>
  </si>
  <si>
    <t>454/1000 от 706 пл</t>
  </si>
  <si>
    <t>73:23:010309:805-73/033/2019-2</t>
  </si>
  <si>
    <t>73:23:011901:1044</t>
  </si>
  <si>
    <t>73:23:011901:1044-73/033/2020-1</t>
  </si>
  <si>
    <t>73:23:011901:1045</t>
  </si>
  <si>
    <t>73:23:011901:1045-73/033/2020-1</t>
  </si>
  <si>
    <t>73:23:011901:1046</t>
  </si>
  <si>
    <t>73:23:011901:1046-73/033/2020-1</t>
  </si>
  <si>
    <t>73:23:011901:1047</t>
  </si>
  <si>
    <t>73:23:011901:1047-73/033/2020-1</t>
  </si>
  <si>
    <t>№ 2058 от 01.10.2020</t>
  </si>
  <si>
    <t>73:23:011901:1046-73/033/2020-2</t>
  </si>
  <si>
    <t>73:23:011901:1045-73/033/2020-2</t>
  </si>
  <si>
    <t>73:23:011901:1044-73/033/2020-2</t>
  </si>
  <si>
    <t>73:23:000000:2744</t>
  </si>
  <si>
    <t>для строительства многоквартирных малоэтажных жилых домов (до трех этажей), для многоквартирной застройки</t>
  </si>
  <si>
    <t>73:23:000000:2744-73/033/2020-5</t>
  </si>
  <si>
    <t>73:23:000000:2737</t>
  </si>
  <si>
    <t>73:23:000000:2737-73/033/2020-5</t>
  </si>
  <si>
    <t>73:23:011901:338</t>
  </si>
  <si>
    <t>73:23:011901:338-73/033/2020-5</t>
  </si>
  <si>
    <t>73:23:011901:337</t>
  </si>
  <si>
    <t>73:23:011901:337-73/033/2020-5</t>
  </si>
  <si>
    <t>73:23:011901:336</t>
  </si>
  <si>
    <t>73:23:011901:336-73/033/2020-6</t>
  </si>
  <si>
    <t>73:23:011901:327</t>
  </si>
  <si>
    <t>73:23:011901:327-73/033/2020-5</t>
  </si>
  <si>
    <t>73:23:011314:222</t>
  </si>
  <si>
    <t>для автовакзала, для размещения автовакзалов и автостанций</t>
  </si>
  <si>
    <t>73:23:011314:222-73/022/2020-1</t>
  </si>
  <si>
    <t>73:23:000000:3607</t>
  </si>
  <si>
    <t>73:23:000000:3607-73/033/2020-1</t>
  </si>
  <si>
    <t>73:08:020501:866</t>
  </si>
  <si>
    <t>73:08:020501:866-73/033/2020-5</t>
  </si>
  <si>
    <t>73:08:020501:864</t>
  </si>
  <si>
    <t>73:08:020501:864-73/033/2020-5</t>
  </si>
  <si>
    <t>73:23:010802:17</t>
  </si>
  <si>
    <t>73:23:010802:17-73/033/2021-2</t>
  </si>
  <si>
    <t>№ 2854 от 24.12.2020</t>
  </si>
  <si>
    <t>73:23:010802:17-73/033/2021-3</t>
  </si>
  <si>
    <t>Муниципальное бюджетное общеобразовательное учреждение "Многопрофильный лицей города Димитровграда Ульяновской области , ИНН 7302039134</t>
  </si>
  <si>
    <t>73:23:011420:38</t>
  </si>
  <si>
    <t>73:23:000000:3290-73/033/2021-6</t>
  </si>
  <si>
    <t>Муниципальное бюджетное образовательное учереждение дополнительного образования детей  детско-юношеская спортивная школа "Спартак", ИНН: 7302042874, ОГРН: 1097302001873-по выписке (сейчас название -МУНИЦИПАЛЬНОЕ БЮДЖЕТНОЕ УЧРЕЖДЕНИЕ СПОРТИВНАЯ ШКОЛА "ЛАДА" ГОРОД ДИМИТРОВГРАД</t>
  </si>
  <si>
    <t>№ 110 от 27.01.2021</t>
  </si>
  <si>
    <t>Муниципальное казенное учреждение "Городские дороги", ИНН: 7329006263, ОГРН:
1127329000336</t>
  </si>
  <si>
    <t>73:23:010903:37-73/033/2021-4</t>
  </si>
  <si>
    <t>МУНИЦИПАЛЬНОЕ БЮДЖЕТНОЕ ДОШКОЛЬНОЕ ОБРАЗОВАТЕЛЬНОЕ УЧРЕЖДЕНИЕ
"ДЕТСКИЙ САД № 38 "ЗОЛОТОЙ ПЕТУШОК" ГОРОДА ДИМИТРОВГРАДА УЛЬЯНОВСКОЙ
ОБЛАСТИ", ИНН: 7302014676, ОГРН: 1027300537802</t>
  </si>
  <si>
    <t>73:23:012003:8-73/033/2020-10</t>
  </si>
  <si>
    <t>№ 2687 от 08.12.2020</t>
  </si>
  <si>
    <t>Муниципальное автономное учреждение "Спортивный клуб "Нейтрон", ИНН: 7302032428, ОГРН:
1057302051355</t>
  </si>
  <si>
    <t>20.10.2020 № 241-пр -СТОИМОСТЬ с 01.01.2021</t>
  </si>
  <si>
    <t>для музея;
для иного использования</t>
  </si>
  <si>
    <t>Муниципальное бюджетное учреждение культуры "Димитровградский краеведческий музей",
ИНН: 7302019508, ОГРН: 1027300539815</t>
  </si>
  <si>
    <t>для природоохранной деятельности;
для размещения объектов (территорий) природоохранного назначения</t>
  </si>
  <si>
    <t>Муниципальное казенное учреждение "Служба охраны окружающей среды", ИНН: 7302023342,
ОГРН: 1027300539782</t>
  </si>
  <si>
    <t>для объекта физкультурно-оздоровительного назначения (площадка для проведения практических
занятий);
для размещения объектов физической культуры и спорта</t>
  </si>
  <si>
    <t>для канализационно-насосной станции;
для иного использования</t>
  </si>
  <si>
    <t>Общество с ограниченной ответственностью "Ульяновский областной водоканал", ИНН: 7728778215,
ОГРН: 1117746565551</t>
  </si>
  <si>
    <t>для здания водопроводной насосной станции №5;
для иного использования</t>
  </si>
  <si>
    <t>для канализационной насосной станции №5;
для иного использования</t>
  </si>
  <si>
    <t>для водопроводно-насосной станции №7;
для иного использования</t>
  </si>
  <si>
    <t>для водопроводной насосной станции №10;
для иного использования</t>
  </si>
  <si>
    <t>для канализационно-насосной станции;
для размещения иных объектов промышленности</t>
  </si>
  <si>
    <t>для канализационной насосной станции;
для иного использования</t>
  </si>
  <si>
    <t>Регистрация в УФРС права ПБП (Постоянное (бессрочное) пользование), и Безвозмездное срочное прользование (БСП)</t>
  </si>
  <si>
    <t>для стадиона "спартак";
для прочих объектов лесного хозяйства</t>
  </si>
  <si>
    <t>Земли населенных пунктов
Виды разрешенного использования: для производственной базы;
для иных видов использования, характерных для населенных пунктов</t>
  </si>
  <si>
    <t>Общество с ограниченной ответственностью "Энергомодуль", ИНН: 7325117484, ОГРН: 1127325007810</t>
  </si>
  <si>
    <t>для водонапорной башни;
для размещения иных объектов промышленности</t>
  </si>
  <si>
    <t>для административного здания;
для общего пользования (уличная сеть)</t>
  </si>
  <si>
    <t>с 10.12.2012 по 01.10.2022</t>
  </si>
  <si>
    <t>для офиса;
для прочих объектов лесного хозяйства</t>
  </si>
  <si>
    <t>для здания школы №19;
для общего пользования (уличная сеть)</t>
  </si>
  <si>
    <t>Муниципальное автономное общеобразовательное учреждение "Средняя школа №19 имени Героя
Советского Союза Ивана Петровича Мытарева города Димитровграда Ульяновской области", ИНН:
7302013369, ОГРН: 1027300543600</t>
  </si>
  <si>
    <t>для ресторана и гостиницы;
для общего пользования (уличная сеть)</t>
  </si>
  <si>
    <t>73:23:013133:38-73/033/2018-1 от 23.08.2018 (Гостиница Черемшан, Макарова)</t>
  </si>
  <si>
    <t>с 08.06.2018 до 01.06.2028, 01.11.2013-01.11.2014</t>
  </si>
  <si>
    <t xml:space="preserve">Муниципальное унитарное предприятие "Гостиница Черемшан", ИНН: 7302000271, ОГРН: 1027300541850, Макарова Гельшад Адгамовна, 19.03.1961,, ООО "С-Видео", ИНН: 7302018575 
</t>
  </si>
  <si>
    <t>для проектирования и установки павильона для размещения кафе;
для иных видов использования, характерных для населенных пунктов</t>
  </si>
  <si>
    <t>Гусейнов Араз Тавакгюл Оглы, 13.12.1975</t>
  </si>
  <si>
    <t>для нежилого здания;
для прочих объектов лесного хозяйства</t>
  </si>
  <si>
    <t>для очистных сооружений;
для иного использования</t>
  </si>
  <si>
    <t>для школы;
для общего пользования (уличная сеть)</t>
  </si>
  <si>
    <t>для здания начальной общеобразовательной школы;
для общего пользования (уличная сеть)</t>
  </si>
  <si>
    <t>Муниципальное бюджетное общеобразовательное учреждение "Средняя школа № 2 города
Димитровграда Ульяновской области", ИНН: 7302013231, ОГРН: 1027300545876</t>
  </si>
  <si>
    <t>для детского сада №53 "яблонька";
для общего пользования (уличная сеть)</t>
  </si>
  <si>
    <t>Муниципальное бюджетное дошкольное образовательное учреждение "Детский сад № 53
"Яблонька" города Димитровграда Ульяновской области", ИНН: 7302014690, ОГРН: 1027300537516</t>
  </si>
  <si>
    <t>для детского сада №2;
для общего пользования (уличная сеть)</t>
  </si>
  <si>
    <t>образование и просвещение;
для размещения объектов среднего профессионального и высшего профессионального образования</t>
  </si>
  <si>
    <t>образование и просвещение;
для размещения объектов дошкольного, начального, общего и среднего (полного) общего образования</t>
  </si>
  <si>
    <t>Муниципальное бюджетное образовательное учреждение"Городская гимназия города
Димитровграда Ульяновской области", ИНН: 7302013070, ОГРН: 1027300544622</t>
  </si>
  <si>
    <t>Областное государственное бюджетное профессиональное образовательное учреждение "Димитровградский музыкальный колледж",ИНН: 7302011509</t>
  </si>
  <si>
    <t>для нежилого здания административного назначения;
для общего пользования (уличная сеть)</t>
  </si>
  <si>
    <t>Муниципальное бюджетное дошкольное образовательное учреждение "Детский сад № 2 "Василёк"
города Димитровграда Ульяновской области", ИНН: 7302013626, ОГРН: 1027300544721</t>
  </si>
  <si>
    <t>для детского сада;
для общего пользования (уличная сеть)</t>
  </si>
  <si>
    <t>Муниципальное бюджетное дошкольное образовательное учреждение "Детский сад № 33 "Берёзка"
города Димитровграда Ульяновской области", ИНН: 7302034418, ОГРН: 1067302015054</t>
  </si>
  <si>
    <t>для детского сада №15;
для общего пользования (уличная сеть)</t>
  </si>
  <si>
    <t>Муниципальное бюджетное дошкольное образовательное учреждение "Детский сад № 15 "Золотой
ключик" города Димитровграда Ульяновской области, ИНН: 7302013055, ОГРН: 1027300544710</t>
  </si>
  <si>
    <t>для размещения учреждений кинопроката (двухэтажное здание кинотеатра "спутник");
для иного использования</t>
  </si>
  <si>
    <t>для здания бани № 1;
для общего пользования (уличная сеть)</t>
  </si>
  <si>
    <t xml:space="preserve">ООО "Сервис-К", ИНН: 7329028355 </t>
  </si>
  <si>
    <t>для здания мдоу детского сада общеразвивающего вида №24 "звездочка" со встроенными нежилыми
помещениями центра культуры и искусства "подиум";
для общего пользования (уличная сеть)</t>
  </si>
  <si>
    <t>Муниципальное бюджетное дошкольное образовательное учреждение "Детский сад № 24
"Звёздочка" города Димитровграда Ульяновской области", ИНН: 7302014669, ОГРН: 1027300545030</t>
  </si>
  <si>
    <t>для размещения детского сада;
для общего пользования (уличная сеть)</t>
  </si>
  <si>
    <t>Муниципальное бюджетное дошкольное образовательное учреждение "Детский сад № 49
"Жемчужинка"города Димитровграда Ульяновской области", ИНН: 7302033943, ОГРН:
1067302013570</t>
  </si>
  <si>
    <t>для трехэтажного административного здания с подвалом, техническим чердаком;
для общего пользования (уличная сеть)</t>
  </si>
  <si>
    <t>для зданий библиотеки семейного чтения;
для иного использования</t>
  </si>
  <si>
    <t>Муниципальное бюджетное учреждение культуры " Централизованная библиотечная система
г.Димитровграда", ИНН: 7302019530, ОГРН: 1027300539320</t>
  </si>
  <si>
    <t>для магазина;
для общего пользования (уличная сеть)</t>
  </si>
  <si>
    <t>Фроликова Рушания Хамзеевна, род.: 29.05.1964</t>
  </si>
  <si>
    <t>для двухэтажного административного здания и магазинов промышленных товаров;
для общего пользования (уличная сеть)</t>
  </si>
  <si>
    <t>Уколов Андрей Анатольевич, 08.10.1966,Кряжева Светлана Владимировна,Чайко Владимир Петрович, 24.06.1967,</t>
  </si>
  <si>
    <t>01.06.2018,
номер государственной регистрации: 73:23:011428:24-73/002/2018-1</t>
  </si>
  <si>
    <t>для нежилого здания (административного здания);
для общего пользования (уличная сеть)</t>
  </si>
  <si>
    <t>для здания мдоу-детского сада общеразвивающего вида №21 "земляничка";
для общего пользования (уличная сеть)</t>
  </si>
  <si>
    <t>Муниципальное бюджетное дошкольное образовательное учреждение "Детский сад № 21
"Земляничка" города Димитровграда Ульяновской области", ИНН: 7302013658, ОГРН:
1027300545051</t>
  </si>
  <si>
    <t>для детского сада № 4;
для общего пользования (уличная сеть)</t>
  </si>
  <si>
    <t>Муниципальное бюджетное дошкольное образовательное учреждение "Детский сад № 4
"Аленушка" города Димитровграда Ульяновской области", ИНН: 7302014073, ОГРН:
1027300544567</t>
  </si>
  <si>
    <t>для многопрофильного университетского лицея;
для общего пользования (уличная сеть)</t>
  </si>
  <si>
    <t>Муниципальное бюджетное общеобразовательное учреждение "Многопрофильный лицей города
Димитровграда Ульяновской области", ИНН: 7302039134, ОГРН: 1087302000664</t>
  </si>
  <si>
    <t>детский сад;
для ведения гражданами садоводства и огородничества</t>
  </si>
  <si>
    <t>Муниципальное бюджетное дошкольное образовательное учреждение "Детский сад № 10 "Ёлочка"
города Димитровграда Ульяновской области", ИНН: 7302013601, ОГРН: 1027300544765</t>
  </si>
  <si>
    <t>для дворца спорта;
для прочих объектов лесного хозяйства</t>
  </si>
  <si>
    <t>для многофункционального спортивно-оздоровительного комплекса;
для размещения туристических баз, стационарных и палаточных туристско-оздоровительных лагерей,
домов рыболова и охотника, детских туристических станций</t>
  </si>
  <si>
    <t>для строительства производственной базы;
для размещения производственных зданий</t>
  </si>
  <si>
    <t>для строительства производственной базы;
для прочих объектов лесного хозяйства</t>
  </si>
  <si>
    <t>для музыкально-хоровой школы "апрель";
для общего пользования (уличная сеть)</t>
  </si>
  <si>
    <t>Муниципальное бюджетное учреждение дополнительного образования "Детская
музыкально-хоровая школа "Апрель" имени Владимира Ионовича Михайлусова города
Димитровграда Ульяновской области", ИНН: 7302013520, ОГРН: 1027300543270</t>
  </si>
  <si>
    <t>для здания моу средней общеобразовательной школы №16;
для прочих объектов лесного хозяйства</t>
  </si>
  <si>
    <t>Муниципальное бюджетное общеобразовательное учреждение "Лицей № 16 при УлГТУ имени
Юрия Юрьевича Медведкова города Димитровграда Ульяновской области", ИНН: 7302013344,
ОГРН: 1027300544556</t>
  </si>
  <si>
    <t>для памятника воинам всех поколений;
для сельскохозяйственного производства</t>
  </si>
  <si>
    <t>для памятника генералу н. ф. ватутину;
для прочих объектов лесного хозяйства</t>
  </si>
  <si>
    <t>для бюста полного кавалера ордена славы бильданова абдуллы бильдановича;
для размещения культурно-бытовых зданий</t>
  </si>
  <si>
    <t>для памятника воинам советской армии, умершим от ран в госпиталях города мелекесса;
для общего пользования (уличная сеть)</t>
  </si>
  <si>
    <t>для памятного знака, посвященного димитровградцам, служившим на флоте в военное и мирное время;
для размещения объектов, предназначенных для обеспечения обороны и безопасности</t>
  </si>
  <si>
    <t>для бюста героя советского союза юносова бориса николаевича;
для прочих объектов лесного хозяйства</t>
  </si>
  <si>
    <t>для мемориального комплекса "братское кладбище";
для общего пользования (уличная сеть)</t>
  </si>
  <si>
    <t>для монумента "за родину", памятника павшим в великой отечественной войне;
для иного использования</t>
  </si>
  <si>
    <t>для памятного знака "самолет";
для прочих объектов лесного хозяйства</t>
  </si>
  <si>
    <t>для бюста героя советского союза барышева аркадия федоровича;
для прочих объектов лесного хозяйства</t>
  </si>
  <si>
    <t>для памятного знака "пушка";
для прочих объектов лесного хозяйства</t>
  </si>
  <si>
    <t>для памятника матери - родине (монумент вечной славы - памятник воинам погибшим в великой
отечественной войне);
для размещения объектов, предназначенных для обеспечения обороны и безопасности</t>
  </si>
  <si>
    <t>для памятника военврачу iii ранга мусоровой марии федоровне;
для размещения объектов, предназначенных для обеспечения обороны и безопасности</t>
  </si>
  <si>
    <t>для бюста героя советского союза мытарева ивана петровича;
для прочих объектов лесного хозяйства</t>
  </si>
  <si>
    <t>для памятного знака "юнгам северного флота";
для прочих объектов лесного хозяйства</t>
  </si>
  <si>
    <t>для размещения объектов культуры;
для прочих объектов лесного хозяйства</t>
  </si>
  <si>
    <t>Муниципальное автономное учреждение культуры Центр культуры и досуга "Восход", ИНН: 7302005216</t>
  </si>
  <si>
    <t>для магазина промышленных товаров;
для общего пользования (уличная сеть)</t>
  </si>
  <si>
    <t>АК СБЕРБАНК (№ 4272), ИНН: 7707083893</t>
  </si>
  <si>
    <t>для размещения фонтана;
для прочих объектов лесного хозяйства</t>
  </si>
  <si>
    <t>Муниципальное казенное учреждение "Городские дороги"ИНН: 7329006263,Ю ( в выписке Муниципальное казенное учреждение "Городское благоустройство", ИНН: 7329006256, ОГРН:
1127329000314-реорганизация)</t>
  </si>
  <si>
    <t>для размещения фонтана;
для размещения водных объектов</t>
  </si>
  <si>
    <t>Муниципальное бюджетное дошкольное образовательное учреждение "Центр развития ребёнка -
детский сад № 56 "Сказка" города Димитровграда Ульяновской области", ИНН: 7302013591, ОГРН:
1027300544633</t>
  </si>
  <si>
    <t>для детского сада № 25;
для общего пользования (уличная сеть)</t>
  </si>
  <si>
    <t>Муниципальное бюджетное дошкольное образовательное учреждение "Детский сад № 25
"Черёмушка" города Димитровграда Ульяновской области, ИНН: 7302013697, ОГРН:
1027300544996</t>
  </si>
  <si>
    <t>для здания мдоу детского сада №55 "солнышко";
для общего пользования (уличная сеть)</t>
  </si>
  <si>
    <t>Муниципальное бюджетное дошкольное образовательное учреждение "Детский сад № 55
"Солнышко" города Димитровграда Ульяновской области", ИНН: 7302017162, ОГРН:
1027300544314</t>
  </si>
  <si>
    <t>для школы №8;
для общего пользования (уличная сеть)</t>
  </si>
  <si>
    <t>Муниципальное бюджетное дошкольное образовательное учреждение "Детский сад № 34
"Теремок" города Димитровграда Ульяновской области", ИНН: 7302013560, ОГРН: 1027300544292</t>
  </si>
  <si>
    <t>для детского сада № 17;
для общего пользования (уличная сеть)</t>
  </si>
  <si>
    <t>Муниципальное бюджетное дошкольное образовательное учреждение "Детский сад №17 "Ягодка"
города Димитровграда Ульяновской области", ИНН: 7302013672, ОГРН: 1027300544260</t>
  </si>
  <si>
    <t>для ясли-сада;
для общего пользования (уличная сеть)</t>
  </si>
  <si>
    <t>Муниципальное бюджетное дошкольное образовательное учреждение "Детский сад № 52 "Росинка"
города Димитровграда Ульяновской области", ИНН: 7302018462, ОГРН: 1027300538517</t>
  </si>
  <si>
    <t>Муниципальное бюджетное дошкольное образовательное учреждение - детский сад
комбинированного вида № 45 "Журавлик" города Димитровграда Ульяновской области, ИНН:
7302014683, ОГРН: 1027300538704"</t>
  </si>
  <si>
    <t>объекты торговли, общественного питания; административные, офисные объекты, многофункциональные
общественно-деловые центры;
для иного использования</t>
  </si>
  <si>
    <t>№ 03291</t>
  </si>
  <si>
    <t>от 15.07.2020</t>
  </si>
  <si>
    <t>с 29.07.2020 по 02.07.2069</t>
  </si>
  <si>
    <t>73:23:013209:20-73/033/2020-18 от 29.07.2020</t>
  </si>
  <si>
    <t>для школы №23;
для общего пользования (уличная сеть)</t>
  </si>
  <si>
    <t>Муниципальное бюджетное общеобразовательное учреждение "Средняя школа № 23 города
Димитровграда Ульяновской области", ИНН: 7302013383, ОГРН: 1027300546085</t>
  </si>
  <si>
    <t>для школы №22;
для общего пользования (уличная сеть)</t>
  </si>
  <si>
    <t>Муниципальное бюджетное общеобразовательное учреждение "Средняя школа №22 имени
Габдуллы Тукая города Димитровграда Ульяновской области", ИНН: 7302013376, ОГРН:
1027300545887</t>
  </si>
  <si>
    <t>для дошкольного образовательного учреждения;
для общего пользования (уличная сеть)</t>
  </si>
  <si>
    <t>Муниципальное бюджетное дошкольное образовательное учреждение "Детский сад № 20 "Алиса"
города Димитровграда Ульяновской области", ИНН: 7302012333, ОГРН: 1027300538605</t>
  </si>
  <si>
    <t>для размещения объектов торговли, общественного питания и бытового обслуживания;
для объектов жилой застройки</t>
  </si>
  <si>
    <t>для школы №2;
для размещения объектов дошкольного, начального, общего и среднего (полного) общего образования</t>
  </si>
  <si>
    <t>для гидротехнического сооружения;
для иных видов использования, характерных для населенных пунктов</t>
  </si>
  <si>
    <t>для отделения сберегательного банка;
для иных видов использования, характерных для населенных пунктов</t>
  </si>
  <si>
    <t>для основного производства;
для размещения промышленных объектов</t>
  </si>
  <si>
    <t>для памятника воинам советской армии, умершим от ран в госпиталях города мелекесса;
земли запаса (неиспользуемые)</t>
  </si>
  <si>
    <t>для стадиона "строитель";
для прочих объектов лесного хозяйства</t>
  </si>
  <si>
    <t>для детского сада;
для размещения объектов дошкольного, начального, общего и среднего (полного) общего образования</t>
  </si>
  <si>
    <t>для здания мдоу детского сада общеразвивающего вида №41 "колобок";
для общего пользования (уличная сеть)</t>
  </si>
  <si>
    <t>Муниципальное бюджетное дошкольное образовательное учреждение - детский сад
общеразвивающего вида № 41 "Колобок" города Димитровграда Ульяновской области, ИНН:
7302033950, ОГРН: 1067302013580</t>
  </si>
  <si>
    <t>для размещения памятника владимира ильича ленина;
для иных видов использования, характерных для населенных пунктов</t>
  </si>
  <si>
    <t>для размещения памятника-бюста советскому писателю, лауреату государственной премии ссср 1943 года
александру серафимовичу;
для иных видов использования, характерных для населенных пунктов</t>
  </si>
  <si>
    <t>для размещения памятника первому городскому главе посада мелекесс - купцу константину григорьевичу
маркову;
для размещения объектов культуры</t>
  </si>
  <si>
    <t>для размещения памятника георгию димитрову;
для иных видов использования, характерных для населенных пунктов</t>
  </si>
  <si>
    <t>для садоводства;
для ведения гражданами садоводства и огородничества</t>
  </si>
  <si>
    <t>для размещения библиотеки;
для размещения объектов историко-культурного назначения</t>
  </si>
  <si>
    <t>Муниципальное бюджетное учреждение культуры " Централизованная библиотечная система г.Димитровграда", ИНН: 7302019530, ОГРН: 1027300539320</t>
  </si>
  <si>
    <t>для гидротехнического сооружения;
для размещения гидротехнических сооружений</t>
  </si>
  <si>
    <t>Муниципальное казенное учреждение "Дирекция инвестиционных и инновационных проектов",
ИНН: 7302043444, ОГРН: 1107302000035</t>
  </si>
  <si>
    <t>для школьного сквера;
для прочих объектов лесного хозяйства</t>
  </si>
  <si>
    <t>Муниципальное казенное учреждение "Городские дороги", ИНН: 7329006263, ОГРН:
1127329000336, ИП Хабибулин Руслан Венерович</t>
  </si>
  <si>
    <t>73:23:010214:84-73/033/2020-1</t>
  </si>
  <si>
    <t>для размещения лесопарка "лесная горка";
для прочих объектов лесного хозяйства</t>
  </si>
  <si>
    <t>для котельной № 6;
для размещения тепловых станций</t>
  </si>
  <si>
    <t>для помещения котельной № 13;
для размещения тепловых станций</t>
  </si>
  <si>
    <t>для котельной №4;
для размещения тепловых станций</t>
  </si>
  <si>
    <t>для котельной № 1;
для обустройства и содержания инженерно-технических сооружений и заграждений</t>
  </si>
  <si>
    <t>для котельной №9;
для размещения тепловых станций</t>
  </si>
  <si>
    <t>для котельной № 10;
для размещения тепловых станций</t>
  </si>
  <si>
    <t>для котельной №7;
для размещения тепловых станций</t>
  </si>
  <si>
    <t>для котельной №3;
для размещения объектов, характерных для населенных пунктов</t>
  </si>
  <si>
    <t>для здания котельной №15;
для размещения тепловых станций</t>
  </si>
  <si>
    <t>для котельной № 5;
для размещения тепловых станций</t>
  </si>
  <si>
    <t>для существующего гаража;
для размещения индивидуальных гаражей</t>
  </si>
  <si>
    <t>для существующего гаража;
для гаражного строительства</t>
  </si>
  <si>
    <t>для существующего гаража;
для иных видов использования, характерных для населенных пунктов</t>
  </si>
  <si>
    <t>для здания библиотеки;
для объектов общественно-делового значения</t>
  </si>
  <si>
    <t>для объектов здравоохранения (административного здания);
для размещения объектов здравоохранения</t>
  </si>
  <si>
    <t>для здания муниципального образовательного учреждения дополнительного образования детей - станция
юных натуралистов;
для прочих объектов лесного хозяйства</t>
  </si>
  <si>
    <t>для строительства полигона бытовых отходов;
для размещения объектов промышленности, энергетики, транспорта, связи, радиовещания, телевидения,
информатики, обеспечения космической деятельности, обороны, безопасности и иного специального
назначения</t>
  </si>
  <si>
    <t>для строительства гаража;
земли запаса (неиспользуемые)</t>
  </si>
  <si>
    <t>для административного здания, ангара и компрессорной димитровградской спасательной станции;
для иных видов использования, характерных для населенных пунктов</t>
  </si>
  <si>
    <t>Муниципальное казенное учреждение "Управление гражданской защиты города Димитровграда",
ИНН: 7302023173, ОГРН: 1027300544578</t>
  </si>
  <si>
    <t>Муниципальное бюджетное дошкольное образовательное учреждение "Центр развития
ребёнка-детский сад № 8 "Рябинушка" города Димитровграда Ульяновской области", ИНН:
7302018279, ОГРН: 1027300544952</t>
  </si>
  <si>
    <t>для здания мдоу детского сада комбинированного вида №6 "антошка";
для общего пользования (уличная сеть)</t>
  </si>
  <si>
    <t>Муниципальное бюджетное дошкольное образовательное учреждение "Детский сад № 6 "Автошка"
города Димитровграда Ульяновской области", ИНН: 7302018230, ОГРН: 1027300544787</t>
  </si>
  <si>
    <t>для детского сада №16;
для общего пользования (уличная сеть)</t>
  </si>
  <si>
    <t>Муниципальное бюджетное дошкольное образовательное учреждение - детский сад
общеразвивающего вида №16 "Крепыш" города Димитровграда Ульяновской области, ИНН:
7302024522, ОГРН: 1027300538693</t>
  </si>
  <si>
    <t>для здания мдоу - детского сада комбинированного вида №9 "улыбка";
для общего пользования (уличная сеть)</t>
  </si>
  <si>
    <t>Муниципальное бюджетное дошкольное образовательное учреждение "Детский сад № 9 "Улыбка"
города Димитровграда Ульяновской области", ИНН: 7302013665, ОГРН: 1027300544259</t>
  </si>
  <si>
    <t>для школы №17;
для общего пользования (уличная сеть)</t>
  </si>
  <si>
    <t>Муниципальное бюджетное общеобразовательное учреждение "Средняя школа № 17 имени
генерал-лейтенанта В.М. Баданова города Димитровграда Ульяновской области", ИНН: 7302013351,
ОГРН: 1027300546096</t>
  </si>
  <si>
    <t>для начальной школы;
для общего пользования (уличная сеть)</t>
  </si>
  <si>
    <t>73-73/002-73/002/150/2015-92/2</t>
  </si>
  <si>
    <t>Муниципальное бюджетное дошкольное образовательное учреждение "Детский сад № 22
"Орлёнок" города Димитровграда Ульяновской области", ИНН: 7302013619, ОГРН: 1027300544589</t>
  </si>
  <si>
    <t>для школы №25;
для общего пользования (уличная сеть)</t>
  </si>
  <si>
    <t>Муниципальное бюджетное общеобразовательное учреждение "Лицей № 25 города Димитровграда
Ульяновской области", ИНН: 7302013513, ОГРН: 1027300546107</t>
  </si>
  <si>
    <t>Муниципальное бюджетное дошкольное образовательное учреждение "Детский сад № 47
"Веселинка" города Димитровграда Ульяновской области", ИНН: 7302018247, ОГРН:
1027300545007</t>
  </si>
  <si>
    <t>Муниципальное бюджетное дошкольное образовательное учреждение "Детский сад №42
"Малышок" города Димитровграда Ульяновской области", ИНН: 7302013680, ОГРН:
1027300544534</t>
  </si>
  <si>
    <t>для здания детского сада №46;
для прочих объектов лесного хозяйства</t>
  </si>
  <si>
    <t>Муниципальное бюджетное дошкольное образовательное учреждение "Детский сад № 46
"Одуванчик" города Димитровграда Ульяновской области", ИНН: 7302020422, ОГРН:
1027300538176</t>
  </si>
  <si>
    <t>Муниципальное бюджетное дошкольное образовательное учреждение "Детский сад №36
"Сказочка" города Димитровграда Ульяновской области", ИНН: 7302018127, ОГРН: 1027300544963</t>
  </si>
  <si>
    <t>Муниципальное бюджетное дошкольное образовательное учреждение "Детский сад № 38 "Золотой
петушок" города Димитровграда Ульяновской области", ИНН: 7302014676, ОГРН: 1027300537802</t>
  </si>
  <si>
    <t>для размещения офисных зданий делового и коммерческого назначения;
для размещения объектов, характерных для населенных пунктов</t>
  </si>
  <si>
    <t>для размещения офисных зданий делового и коммерческого назначения;
для объектов общественно-делового значения</t>
  </si>
  <si>
    <t>для здания дворца бракосочетания;
для размещения объектов, характерных для населенных пунктов</t>
  </si>
  <si>
    <t>Муниципальное казенное учреждение "Служба материально-технического обеспечения Администрации города",ИНН: 7302042289</t>
  </si>
  <si>
    <t>для строительства детского сада на 220 мест;
для иных видов использования, характерных для населенных пунктов</t>
  </si>
  <si>
    <t>для строительства крытого плавательного бассейна олимпийского резерва;
для размещения объектов социального и коммунально-бытового назначения</t>
  </si>
  <si>
    <t>для существующего гаража;
для иного использования</t>
  </si>
  <si>
    <t>для размещения стелы "лебединая верность";
для размещения объектов культуры</t>
  </si>
  <si>
    <t>для котельной № 12;
для размещения тепловых станций</t>
  </si>
  <si>
    <t>для тцп и административного здания;
для общего пользования (уличная сеть)я</t>
  </si>
  <si>
    <t>для цтп в квартале № 6;
для прочих объектов лесного хозяйства</t>
  </si>
  <si>
    <t>для цтп внутри территории техникума;
для научно-исследовательских целей</t>
  </si>
  <si>
    <t>для цтп в квартале № 133;
для прочих объектов лесного хозяйства</t>
  </si>
  <si>
    <t>для здания моу городской гимназии;
для размещения объектов среднего профессионального и высшего профессионального образования</t>
  </si>
  <si>
    <t>для размещения стелы "25 лет дус";
для размещения объектов культуры</t>
  </si>
  <si>
    <t>для размещения парка "дубовая роща";
для размещения лесопарков</t>
  </si>
  <si>
    <t>для здания спортивной школы;
для общего пользования (уличная сеть)</t>
  </si>
  <si>
    <t>для здания детской школы искусств №2 с подвалом;
для строительства образовательных объектов</t>
  </si>
  <si>
    <t>Муниципальное бюджетное учреждение дополнительного образования Детская школа искусств
№2, ИНН: 7302019593, ОГРН: 1027300537880</t>
  </si>
  <si>
    <t>для индивидуального жилищного строительства;
для индивидуальной жилой застройки</t>
  </si>
  <si>
    <t>для размещения памятника калинину м.и.;
для иных видов использования, характерных для населенных пунктов</t>
  </si>
  <si>
    <t>для памятника димитровградцам, погибшим в локальных военных конфликтах последнего времени;
для размещения объектов культуры</t>
  </si>
  <si>
    <t>для размещения верстового столба;
для иных видов использования, характерных для населенных пунктов</t>
  </si>
  <si>
    <t>для обелиска погибшим в афганистане;
для объектов общественно-делового значения</t>
  </si>
  <si>
    <t>для торгово-офисного здания;
для объектов общественно-делового значения</t>
  </si>
  <si>
    <t>для здания мельничного корпуса с пристроями;
для прочих объектов лесного хозяйства</t>
  </si>
  <si>
    <t>для административного здания;
для иных видов использования, характерных для населенных пунктов</t>
  </si>
  <si>
    <t>для строительства спортивно-оздоровительного комплекса;
для размещения туристических баз, стационарных и палаточных туристско-оздоровительных лагерей,
домов рыболова и охотника, детских туристических станций</t>
  </si>
  <si>
    <t>Муниципальное бюджетное учреждение спортивная школа города Димитровграда имени Жанны
Борисовны Лобановой, ИНН: 7302030413, ОГРН: 1057302035560</t>
  </si>
  <si>
    <t>для производственной базы;
для прочих объектов лесного хозяйства</t>
  </si>
  <si>
    <t>Муниципальное казенное учреждение "Служба материально-технического обеспечения
Администрации города", ИНН: 7302042289, ОГРН: 1097302001246</t>
  </si>
  <si>
    <t>для размещения спортивной школы;
для размещения объектов физической культуры и спорта</t>
  </si>
  <si>
    <t>для здания университетского лицея;
для общего пользования (уличная сеть)</t>
  </si>
  <si>
    <t>Муниципальное бюджетное общеобразовательное учреждение "Университетский лицей города
Димитровграда Ульяновской области", ИНН: 7302038123, ОГРН: 1077302003503</t>
  </si>
  <si>
    <t>для здания мдоу центра развития ребенка детского сада №57 "ладушка";</t>
  </si>
  <si>
    <t>Муниципальное бюджетное дошкольное образовательное учреждение "Центр развития
ребёнка-детский сад № 57 "Ладушка" города Димитровграда Ульяновской области, ИНН:
7302018286, ОГРН: 1027300544512</t>
  </si>
  <si>
    <t>для здания мдоу центра развития ребенка детского сада № 54 "рябинка";
для иных видов использования, характерных для населенных пунктов</t>
  </si>
  <si>
    <t>Центр развития ребенка- детский сад № 54 "Рябинка"- муниципальное бюджетное дошкольное
образовательное учреждение города Димитровграда Ульяновской области, ИНН: 7302016338,
ОГРН: 1027300544611</t>
  </si>
  <si>
    <t>для размещения дамбы;
для размещения гидротехнических сооружений</t>
  </si>
  <si>
    <t>для объекта учреждения детского дошкольного воспитания (здание с принадлежностями);
для размещения объектов дошкольного, начального, общего и среднего (полного) общего образования</t>
  </si>
  <si>
    <t>для пожарного депо на 4 автомашины;
для размещения и эксплуатации объектов автомобильного транспорта и объектов дорожного хозяйства</t>
  </si>
  <si>
    <t>для объекта бытового и коммунального обслуживания (здания котельной № 8 с пристроем);
для иных видов использования, характерных для населенных пунктов</t>
  </si>
  <si>
    <t>для строительства объекта учреждения детского дошкольного воспитания;
для объектов общественно-делового значения</t>
  </si>
  <si>
    <t>бытовое обслуживание;
для размещения объектов социального и коммунально-бытового назначения</t>
  </si>
  <si>
    <t>для проектирования и строительства улицы курчатова;
для размещения объектов, характерных для населенных пунктов</t>
  </si>
  <si>
    <t>Областное государственное казенное учреждение "Департамент автомобильных дорог Ульяновской
области", ИНН: 7303026530, ОГРН: 1027301160963</t>
  </si>
  <si>
    <t>для строительства автодороги в западном жилом районе вдоль территории федерального
высокотехнологического центра медицинской радиологии;
для иных видов использования, характерных для населенных пунктов</t>
  </si>
  <si>
    <t>для строительства магистрального водопровода;
для обустройства и содержания инженерно-технических сооружений и заграждений</t>
  </si>
  <si>
    <t>для театра;
для иного использования</t>
  </si>
  <si>
    <t>МБУК "Димитровградский драматический театр имени А.Н.Островского ", ИНН: 7302013760</t>
  </si>
  <si>
    <t>для жилого дома гостиничного типа;
для объектов жилой застройки</t>
  </si>
  <si>
    <t>для размещения объекта, сооружения и коммуникации инженерной инфраструктуры общегородского и
районного значения, в том числе объекта энергообеспечения, теплоснабжения, связи, газоснабжения,
водоснабжения, водоотведения и очистки стоков;
для обустройства и содержания инженерно-технических сооружений и заграждений</t>
  </si>
  <si>
    <t>для здания насосной станции № 2;
для размещения объектов жилищно-коммунального хозяйства</t>
  </si>
  <si>
    <t>для насосной станции, нежилых помещений, гаража;
для иных видов использования, характерных для населенных пунктов</t>
  </si>
  <si>
    <t>Общество с ограниченной ответственностью "Европа-Д", ИНН: 7302017300, ОГРН: 1027300540013</t>
  </si>
  <si>
    <t>73-73/002-73/002/053/2015-375/1 ОТ 22.04.2015</t>
  </si>
  <si>
    <t xml:space="preserve">Общество с ограниченной ответственностью "Европа-Д", ИНН: 7302017300, ОГРН: 1027300540013 ,ООО "Ульяновскоблводоканал" </t>
  </si>
  <si>
    <t>73-73/002-73/002/053/2015-374/1 ОТ 22.04.2015</t>
  </si>
  <si>
    <t>для здания центрального теплового пункта №18;
для прочих объектов лесного хозяйства</t>
  </si>
  <si>
    <t>объекты учреждений детского дошкольного воспитания;
для иных видов использования, характерных для населенных пунктов</t>
  </si>
  <si>
    <t>для производственной базы;
для иных видов использования, характерных для населенных пунктов</t>
  </si>
  <si>
    <t>тяжелая промышленность;
для размещения промышленных объектов</t>
  </si>
  <si>
    <t>предпринимательство;
для размещения объектов предпринимательской деятельности</t>
  </si>
  <si>
    <t>для строительства главной понизительной подстанции и проезда;
для иных видов использования, характерных для населенных пунктов</t>
  </si>
  <si>
    <t>для административного здания димитровградводоканала по ул. куйбышева, 150;
для иного использования</t>
  </si>
  <si>
    <t>для водопроводной насосной станции №8;
для иного использования</t>
  </si>
  <si>
    <t>для мастерских;
для размещения объектов, характерных для населенных пунктов</t>
  </si>
  <si>
    <t>для кнс-16 по ул. дрогобычская;
для иного использования</t>
  </si>
  <si>
    <t>для складов;
для иного использования</t>
  </si>
  <si>
    <t>для цеха по производству блистерной упаковки и склада;
для размещения коммунальных, складских объектов</t>
  </si>
  <si>
    <t>многоэтажные многоквартирные жилые дома;
для иного использования</t>
  </si>
  <si>
    <t>отдых (рекреация);
для иных видов использования, характерных для населенных пунктов</t>
  </si>
  <si>
    <t>для размещения стоянки временного хранения автомобилей, имеющей твердое покрытие;
для стоянок автомобильного транспорта</t>
  </si>
  <si>
    <t>Димитровградская местная общественная организация "Федерация Бодибилдинга и фитнеса", ИНН:
7329998321, ОГРН: 1127300001762</t>
  </si>
  <si>
    <t>спорт;
для размещения объектов физической культуры и спорта</t>
  </si>
  <si>
    <t>Хуторское казачье общество "Мелекесский гарнизон" Симбирского окружного казачьего общества
Волжского войскового казачьего общества, ИНН: 7329030548, ОГРН: 1197325007395</t>
  </si>
  <si>
    <t>для наземной открытой стоянки автотранспорта;
для стоянок автомобильного транспорта</t>
  </si>
  <si>
    <t>ООО "ТиМ", ИНН: 7302019829</t>
  </si>
  <si>
    <t>для стоянки машин;
для индивидуальной жилой застройки</t>
  </si>
  <si>
    <t>для реконструкции платной автостоянки с двумя модулями;
для размещения и эксплуатации объектов автомобильного транспорта и объектов дорожного хозяйства</t>
  </si>
  <si>
    <t>предпринимательство;
для иных видов использования, характерных для населенных пунктов</t>
  </si>
  <si>
    <t>религиозное использование;
для иных видов жилой застройки</t>
  </si>
  <si>
    <t>Общественная/религиозная организация (объединение) Местная религиозная организация православный
приход в честь Святителя Луки Крымского г. Димитровграда Ульяновской области Мелекесской Епархии
Русской Православной Церкви (Московский Патриархат), ИНН: 7329021663, ОГРН: 1167325060704</t>
  </si>
  <si>
    <t>многоэтажная жилая застройка (высотная застройка);
для многоэтажной застройки</t>
  </si>
  <si>
    <t>объекты физкультурно-оздоровительного назначения;
для размещения объектов физической культуры и спорта</t>
  </si>
  <si>
    <t>объекты физкультурно-оздоровительного назначения;
для иных видов использования, характерных для населенных пунктов</t>
  </si>
  <si>
    <t>для памятного знака "героям свирской операции";
для прочих объектов лесного хозяйства</t>
  </si>
  <si>
    <t>религиозное использование;
для размещения культовых зданий</t>
  </si>
  <si>
    <t>ритуальная деятельность;
для размещения кладбищ</t>
  </si>
  <si>
    <t xml:space="preserve">ООО "Сервис-К", ИНН: 7329028355   
</t>
  </si>
  <si>
    <t>отдых (рекреация);
для иного использования</t>
  </si>
  <si>
    <t>для строительства объекта транспортной инфраструктуры;
для иных видов использования, характерных для населенных пунктов</t>
  </si>
  <si>
    <t>для благоустройства территории;
для прочих объектов лесного хозяйства</t>
  </si>
  <si>
    <t>для строительства объекта транспортной инфраструктуры;
для иного использования</t>
  </si>
  <si>
    <t>для существующего кладбища;
для размещения кладбищ</t>
  </si>
  <si>
    <t>для кладбища, закрытого на период консервации;
для размещения кладбищ</t>
  </si>
  <si>
    <t>для магазинов промышленных и продовольственных товаров;
для общего пользования (уличная сеть)</t>
  </si>
  <si>
    <t>для размещения производственной базы (проведение проектно-изыскательских работ на строительство
производственной базы);
для размещения производственных зданий</t>
  </si>
  <si>
    <t>МЕСТНАЯ РЕЛИГИОЗНАЯ ОРГАНИЗАЦИЯ ПРАВОСЛАВНОГО ПРИХОДА СПАСО-
ПРЕОБРАЖЕНСКОГО КАФЕДРАЛЬНОГО СОБОРА Г. ДИМИТРОВГРАДА МЕЛЕКЕССКОЙ ЕПАРХИИ
РУССКОЙ ПРАВОСЛАВНОЙ ЦЕРКВИ (МОСКОВСКИЙ ПАТРИАРХАТ), ИНН: 7329011633, ОГРН:
1137399000012</t>
  </si>
  <si>
    <t>для комплексного освоения в целях жилищного строительства (многоэтажная многоквартирная застройка),
для многоэтажного многоквартирного жилого дома с размещением в нижних этажах объектов торгового,
бытового и общественного назначения;
для жилищного строительства</t>
  </si>
  <si>
    <t>ДОГОВОР СОЦИАЛЬНОГО НАЙМА ЖИЛОГО ПОМЕЩЕНИЯ</t>
  </si>
  <si>
    <t>НАНИМАТЕЛЬ</t>
  </si>
  <si>
    <t>для комплексного освоения в целях жилищного строительства;
для объектов жилой застройки</t>
  </si>
  <si>
    <t>для стадиона "старт" со строениями и сооружениями, двух зданий гаражей, здания спортивно-
оздоровительного комплекса с лыжной базой, здания спортивного павильона "старт";
для иных видов использования, характерных для населенных пунктов</t>
  </si>
  <si>
    <t>коммунальное обслуживание;
для иных видов использования, характерных для населенных пунктов</t>
  </si>
  <si>
    <t>для торгового павильона;
для общего пользования (уличная сеть)</t>
  </si>
  <si>
    <t>для существующего индивидуального жилого дома;
для индивидуальной жилой застройки</t>
  </si>
  <si>
    <t>для проектирования и строительства жилого комплекса с торгово-офисными помещениями и помещениями
общественного назначения;
для строительства административных объектов</t>
  </si>
  <si>
    <t>для действующего кладбища;
под иными объектами специального назначения</t>
  </si>
  <si>
    <t>73:08:020101:1559-73/033/2019-2 от 24.05.2019</t>
  </si>
  <si>
    <t>для размещения мастерских автосервиса, станции технического обслуживания, автомобильной мойки;
для размещения и эксплуатации объектов автомобильного транспорта и объектов дорожного хозяйства</t>
  </si>
  <si>
    <t>№ 270 от 17.02.2020</t>
  </si>
  <si>
    <t>для размещения лесопарка севернее центра культуры и досуга "восход" по пр. ленина, 17;
для иных видов использования, характерных для населенных пунктов</t>
  </si>
  <si>
    <t>для благоустройства;
для размещения объектов (территорий) рекреационного назначения</t>
  </si>
  <si>
    <t>для размещения наземной открытой стоянки автотранспорта;
для стоянок автомобильного транспорта</t>
  </si>
  <si>
    <t>среднеэтажная жилая застройка;
для среднеэтажной застройки</t>
  </si>
  <si>
    <t>Муниципальное бюджетное дошкольное образовательное учреждение "Детский сад № 48
"Дельфинёнок" города Димитровграда Ульяновской области, ИНН: 7302016320, ОГРН:
1027300538430</t>
  </si>
  <si>
    <t>для гаража;
для размещения индивидуальных гаражей</t>
  </si>
  <si>
    <t>для огородничества;
для ведения гражданами садоводства и огородничества</t>
  </si>
  <si>
    <t>для школы № 10;
для иных видов использования, характерных для населенных пунктов</t>
  </si>
  <si>
    <t>Муниципальное бюджетное общеобразовательное учреждение "Средняя школа №10 города
Димитровграда Ульяновской области", ИНН: 7302013270, ОГРН: 1027300544655</t>
  </si>
  <si>
    <t>73:23:000000:2123-73/033/2020-3</t>
  </si>
  <si>
    <t>коммунальное обслуживание;
для размещения объектов социального и коммунально-бытового назначения</t>
  </si>
  <si>
    <t>Областное государственное казённое предприятие "Корпорация развития коммунального комплекса
Ульяновской области", ИНН: 7316000218, ОГРН: 1027300930678</t>
  </si>
  <si>
    <t>для гаража;
для иного использования</t>
  </si>
  <si>
    <t>73:23:000000:2125-73/033/2020-2</t>
  </si>
  <si>
    <t>для насосной станции;
для размещения иных объектов промышленности</t>
  </si>
  <si>
    <t>для канализационной напорной станции-213;
для размещения иных объектов промышленности</t>
  </si>
  <si>
    <t>для здания станции очистки питьевой воды;
для прочих объектов лесного хозяйства</t>
  </si>
  <si>
    <t>бытовое обслуживание;
для иных видов использования, характерных для населенных пунктов</t>
  </si>
  <si>
    <t>для объекта транспортной инфраструктуры;
для размещения объектов транспорта</t>
  </si>
  <si>
    <t>тяжелая промышленность; легкая промышленность; нефтехимическая промышленность; строительная
промышленность;
для размещения иных объектов промышленности</t>
  </si>
  <si>
    <t>коммунальное обслуживание;
для размещения объектов жилищно-коммунального хозяйства</t>
  </si>
  <si>
    <t>для индивидуального жилого дома;
для индивидуальной жилой застройки</t>
  </si>
  <si>
    <t>УХВАКОВА ЛЮДМИЛА ЮРЬЕВНА, 01.03.1955</t>
  </si>
  <si>
    <t>№ 00255</t>
  </si>
  <si>
    <t>73:01/01:30/2000:36 от 30.06.2000</t>
  </si>
  <si>
    <t>для строительства индивидуальных жилых домов;
для объектов жилой застройки</t>
  </si>
  <si>
    <t>для хозяйственной постройки;
для прочих объектов лесного хозяйства</t>
  </si>
  <si>
    <t>для строительства индивидуального жилого дома;
для индивидуальной жилой застройки</t>
  </si>
  <si>
    <t>№ 03210</t>
  </si>
  <si>
    <t>Слепцова Анастасия Владимировна, 23.09.1986, Касторская Мария Александровна, 16.09.1951</t>
  </si>
  <si>
    <t>с 23.10.2015 по 01.01.2050</t>
  </si>
  <si>
    <t>73-73/002-73/002/138/2015-136/1 ОТ  23.10.2015</t>
  </si>
  <si>
    <t>для гаража;
для гаражного строительства</t>
  </si>
  <si>
    <t>для завершения строительства гаража;
для гаражного строительства</t>
  </si>
  <si>
    <t>№ 1326</t>
  </si>
  <si>
    <t>Котылев Юрий Петрович, 27.08.1960</t>
  </si>
  <si>
    <t>01.08.2000, номер
государственной регистрации: 73:01/01:39/2000:90</t>
  </si>
  <si>
    <t>18.04.2000, номер
государственной регистрации: 73:01/01:16/2000:79</t>
  </si>
  <si>
    <t>Гиматдинов Ряшид Авхатович, 25.10.1956</t>
  </si>
  <si>
    <t>для установки металлических гаражей;
для размещения административных зданий</t>
  </si>
  <si>
    <t>земельный участок общего пользования для подъезда к гаражу;
для общего пользования (уличная сеть)</t>
  </si>
  <si>
    <t>для здания продовольственного магазина;
для размещения объектов, характерных для населенных пунктов</t>
  </si>
  <si>
    <t>для многоквартирного дома;
для объектов жилой застройки</t>
  </si>
  <si>
    <t>объекты бытового и коммунального обслуживания;
для иного использования</t>
  </si>
  <si>
    <t>коммунальное обслуживание;
для размещения коммунальных, складских объектов</t>
  </si>
  <si>
    <t>для проезда транспорта;
для общего пользования (уличная сеть)</t>
  </si>
  <si>
    <t>Общество с ограниченной ответственностью Научно-производственная фирма "Сосны", ИНН: 7302007037,
ОГРН: 1027300535107</t>
  </si>
  <si>
    <t>73:23:012622:116-73/033/2018-2 ОТ 08.08.2018</t>
  </si>
  <si>
    <t>для стадиона;
для размещения объектов, характерных для населенных пунктов</t>
  </si>
  <si>
    <t>многоквартирные жилые дома 1-3 этажей,для малоэтажной застройки</t>
  </si>
  <si>
    <t>для строительства многоэтажного многоквартирного дома;
для многоэтажной застройки</t>
  </si>
  <si>
    <t>для существующего многоквартирного дома;
для иного использования</t>
  </si>
  <si>
    <t>для прибрежной зоны (пляж);
для иного использования</t>
  </si>
  <si>
    <t>№ 03295</t>
  </si>
  <si>
    <t>с 01.09.2020 по 01.08.2040</t>
  </si>
  <si>
    <t>Спасский Андрей Владимирович, 07.09.1996</t>
  </si>
  <si>
    <t>73:23:014010:36-73/033/2020-6 ОТ 01.09.2020</t>
  </si>
  <si>
    <t>коммунальное обслуживание ;
для размещения объектов жилищно-коммунального хозяйства</t>
  </si>
  <si>
    <t>малоэтажная жилая застройка ( индивидуальные жилые дома );
для малоэтажной застройки</t>
  </si>
  <si>
    <t>малоэтажная жилая застройка ( индивидуальные жилые дома);
для малоэтажной застройки</t>
  </si>
  <si>
    <t>промышленные предприятия III-V классов опастности,для размещения промышленных объектов</t>
  </si>
  <si>
    <t>для административных помещений и здания служебных гаражей;
для размещения административных зданий</t>
  </si>
  <si>
    <t>Григорьева Маргарита Петровна, 03.11.1952,</t>
  </si>
  <si>
    <t>с 27.12.2018 по 01.11.2067</t>
  </si>
  <si>
    <t>73:23:013111:27-73/033/2020-11 ОТ 02.10.2020</t>
  </si>
  <si>
    <t>для существующего многоквартирного дома;
для объектов жилой застройки</t>
  </si>
  <si>
    <t>охрана природных территорий;
для размещения особо охраняемых природных объектов (территорий)</t>
  </si>
  <si>
    <t>для строительства гаража,;
земли запаса (неиспользуемые)</t>
  </si>
  <si>
    <t>для инкубационной производственной базы;
для иных видов использования, характерных для населенных пунктов</t>
  </si>
  <si>
    <t>для строительства ледового дворца;
для объектов общественно-делового значения</t>
  </si>
  <si>
    <t>гостиничное обслуживание;
для иных видов использования, характерных для населенных пунктов</t>
  </si>
  <si>
    <t>73:23:011901:997-73/033/2019-2</t>
  </si>
  <si>
    <t>73:23:011901:998-73/033/2019-2</t>
  </si>
  <si>
    <t>для проектирования и строительства улицы курчатова;
для иных видов использования, характерных для населенных пунктов</t>
  </si>
  <si>
    <t>73:23:011901:996-73/033/2019-2</t>
  </si>
  <si>
    <t>243/1000 ОТ 1102 КВ.М</t>
  </si>
  <si>
    <t>для многоквартирного дома;
для многоквартирной застройки</t>
  </si>
  <si>
    <t>для комплекса складов готовой продукции; для производственного механосборочного цеха;
для размещения производственных зданий</t>
  </si>
  <si>
    <t>73:23:013901:383-73/033/2019-4</t>
  </si>
  <si>
    <t>Муниципальное казенное учреждение " Дирекция инвестиционных и инновационных проектов",
ИНН: 7302043444, ОГРН: 1107302000035</t>
  </si>
  <si>
    <t>для производственной базы;
для размещения производственных зданий</t>
  </si>
  <si>
    <t>для иных целей;
земли запаса (неиспользуемые)</t>
  </si>
  <si>
    <t>для существующего многоквартирного дома;
для многоквартирной застройки</t>
  </si>
  <si>
    <t>охрана природных территорий;
для иных видов использования, характерных для населенных пунктов</t>
  </si>
  <si>
    <t>охрана природных территорий;
для размещения объектов (территорий) природоохранного назначения</t>
  </si>
  <si>
    <t>малоэтажная жилая застройка (индивидуальные жилые дома);
для индивидуальной жилой застройки</t>
  </si>
  <si>
    <t>для атомных станций, тепловых станций, ядерных установок, объектов электросетевого хозяйства и
обслуживающих их объектов и сооружений;
для размещения ядерных установок</t>
  </si>
  <si>
    <t>для насосной станции № 8 по ул. аблова;
для размещения иных объектов промышленности</t>
  </si>
  <si>
    <t>земельные участки (территории) общего пользования;
для общего пользования (уличная сеть)</t>
  </si>
  <si>
    <t>Муниципальное казенное учреждение "Дирекция инвестиционных и инновационных проектов",
ИНН: 7302011001, ОГРН: 1107302000035</t>
  </si>
  <si>
    <t>73:23:013301:3-73/033/2020-2 ОТ 03.04.2020</t>
  </si>
  <si>
    <t>Рябчиков Павел Александрович, 12.09.1979</t>
  </si>
  <si>
    <t>для гаража;
для размещения объектов транспорта</t>
  </si>
  <si>
    <t>для жилого дома;
для индивидуальной жилой застройки</t>
  </si>
  <si>
    <t>для строительства ледового дворца,гостиничное обслуживание;
для иных видов использования, характерных для населенных пунктов</t>
  </si>
  <si>
    <t>для строительства многоквартирных малоэтажных жилых домов (до трех этажей);
для многоквартирной застройки</t>
  </si>
  <si>
    <t>выкупная цена</t>
  </si>
  <si>
    <t>№ 267 от 12.02.2021</t>
  </si>
  <si>
    <t>№ 231 от 09.02.2021</t>
  </si>
  <si>
    <t>73:23:014010:200-73/033/2021-2</t>
  </si>
  <si>
    <t>73:08:020501:2139</t>
  </si>
  <si>
    <t>73:08:020501:2142</t>
  </si>
  <si>
    <t>73:08:020501:2141</t>
  </si>
  <si>
    <t>73:08:020501:2140</t>
  </si>
  <si>
    <t>73:08:020501:2143</t>
  </si>
  <si>
    <t>73:08:020501:2144</t>
  </si>
  <si>
    <t>73:08:020501:2138</t>
  </si>
  <si>
    <t>№ 198 от 08.02.2021</t>
  </si>
  <si>
    <t>емли населенных пунктов</t>
  </si>
  <si>
    <t>73:08:020501:2139-73/033/2021-2</t>
  </si>
  <si>
    <t>предпринимательство; длч размещения обьектов предпринимательсткой деятельности</t>
  </si>
  <si>
    <t>21.01.021</t>
  </si>
  <si>
    <t xml:space="preserve">образование и просвящение; для размещения обьектов дошкольного, начального, общего и среднего (полного) общего образования; </t>
  </si>
  <si>
    <t>73:08:020501:2144-73/033/2021-1</t>
  </si>
  <si>
    <t>73:08:020501:2144-73/033/2021-2</t>
  </si>
  <si>
    <t>73:08:020501:2138-73/033/2021-1</t>
  </si>
  <si>
    <t>73:08:020501:2143-73/033/2021-2</t>
  </si>
  <si>
    <t>73:08:020501:2143-73/033/2021-1</t>
  </si>
  <si>
    <t>73:08:020501:2140-73/033/2021-1</t>
  </si>
  <si>
    <t>73:08:020501:2140-73/033/2021-2</t>
  </si>
  <si>
    <t>73:08:020501:2141-73/033/2021-1</t>
  </si>
  <si>
    <t>73:08:020501:2141-73/033/2021-2</t>
  </si>
  <si>
    <t>73:08:020501:2142-73/033/2021-1</t>
  </si>
  <si>
    <t>73:08:020501:2142-73/033/2021-2</t>
  </si>
  <si>
    <t>73:08:020501:2139-73/033/2021-73/033/2021-1</t>
  </si>
  <si>
    <t>73:08:020501:2048</t>
  </si>
  <si>
    <t>73:08:020501:2048-73/033/2021-3</t>
  </si>
  <si>
    <t>73:23:000000:3624</t>
  </si>
  <si>
    <t>объекты учрежденний начального и среднего образования, для открытой стоянки для временного хранения
легковых автомобилей (платная);
для размещения объектов, характерных для населенных пунктов</t>
  </si>
  <si>
    <t>73:23:000000:3624-73/033/2021-1</t>
  </si>
  <si>
    <t>16Д</t>
  </si>
  <si>
    <t>73:23:011605:1684</t>
  </si>
  <si>
    <t>объекты физкультурно-оздоровительного назначения, для размещения платной автостоянки;
для иных видов использования, характерных для населенных пунктов</t>
  </si>
  <si>
    <t>73:23:011605:1684-73/033/2021-1</t>
  </si>
  <si>
    <t>73:23:013230:17-73/002/2018-14</t>
  </si>
  <si>
    <t>73:23:010303:13</t>
  </si>
  <si>
    <t>для строительства мазутного хозяйства;
для прочих объектов лесного хозяйства</t>
  </si>
  <si>
    <t>73:23:010303:13-73/033/2020-2</t>
  </si>
  <si>
    <t>73-73-02/055/2011-359</t>
  </si>
  <si>
    <t>Государственное (унитарное) предприятие Учреждения ЮИ-78/3 Главного Управления исполнения
наказаний Министерства Юстиции Российской Федерации по Управлению исполнения наказаний
Ульяновской области, ИНН: 7302005745, ОГРН: 1027300538055</t>
  </si>
  <si>
    <t>73:23:011421:14</t>
  </si>
  <si>
    <t>500/1000 от 712 кв.м</t>
  </si>
  <si>
    <t>73:23:011421:14-73/033/2021-1</t>
  </si>
  <si>
    <t>73:23:014217:117</t>
  </si>
  <si>
    <t>Енисейский</t>
  </si>
  <si>
    <t>1б/4</t>
  </si>
  <si>
    <t>для производственной базы с находящимися на нем зданиями и строениями;
для иных видов использования, характерных для населенных пунктов</t>
  </si>
  <si>
    <t>73:23:014217:117-73/033/2021-6</t>
  </si>
  <si>
    <t>№ 037 от 18.01.2021</t>
  </si>
  <si>
    <t>73:23:014217:117-73/033/2021-5</t>
  </si>
  <si>
    <t>Муниципальное казенное учреждение "Городские дороги", ИНН: 7329006263</t>
  </si>
  <si>
    <t>73:23:000000:315-73/033/2021-10</t>
  </si>
  <si>
    <t>73:23:014009:40-73/033/2021-9</t>
  </si>
  <si>
    <t>129/250 ОТ 2126</t>
  </si>
  <si>
    <t>73:23:011101:55-73/033/2020-8</t>
  </si>
  <si>
    <t>Муниципальное казенное учреждение "Дирекция инвестиционных и инновационных проектов",
ИНН: 7302043444</t>
  </si>
  <si>
    <t>№ 763 от 07.04.2021</t>
  </si>
  <si>
    <t>Муниципальное казенное учреждение "Городские
дороги", ИНН: 7329006263, ОГРН: 1127329000336</t>
  </si>
  <si>
    <t>73:23:000000:2728-73/033/2021-3</t>
  </si>
  <si>
    <t>ГСК Автолюбитель, участок 191</t>
  </si>
  <si>
    <t>73:23:012909:31</t>
  </si>
  <si>
    <t>для гаража; для иного использования</t>
  </si>
  <si>
    <t>73:01/01:16/1999:70</t>
  </si>
  <si>
    <t>73:23:010904:1648</t>
  </si>
  <si>
    <t>для двухэтажного административного здания с подвалом; для общего пользования (уличная сеть)</t>
  </si>
  <si>
    <t>73:23:010904:1648-73/033/2018-3</t>
  </si>
  <si>
    <t>73:23:012606:50</t>
  </si>
  <si>
    <t>ГСК  "Колесо", участок 354</t>
  </si>
  <si>
    <t>для гаража; для размещения объектов транспорта</t>
  </si>
  <si>
    <t>73:23:012606:50-73/033/2019-1</t>
  </si>
  <si>
    <t>73:23:010307:88</t>
  </si>
  <si>
    <t>для индивидуального жилищного строительства; для индивидуальной жилой застройки</t>
  </si>
  <si>
    <t>73:01/01:18/1999:101</t>
  </si>
  <si>
    <t>00 173</t>
  </si>
  <si>
    <t>01.11.1999-01.01.2049</t>
  </si>
  <si>
    <t>Пронина Елена Михайловна, 12.02.1962 гр</t>
  </si>
  <si>
    <t>73:01/01:18-1999:101 от 09.12.1999</t>
  </si>
  <si>
    <t>73:23:010718:48</t>
  </si>
  <si>
    <t>73:01/01:33/1999:15</t>
  </si>
  <si>
    <t>с/т Янтарный</t>
  </si>
  <si>
    <t>73:08:020201:468</t>
  </si>
  <si>
    <t xml:space="preserve">Земли сельскохозяйственного назначения </t>
  </si>
  <si>
    <t>Бакбардин Сергей Васильевич</t>
  </si>
  <si>
    <t>73:23:010718:288</t>
  </si>
  <si>
    <t>73:08:020201:468-73/033/2020-2</t>
  </si>
  <si>
    <t>73:23:010718:288-73/033/2021-10</t>
  </si>
  <si>
    <t>209 "а"</t>
  </si>
  <si>
    <t>73:23:010718:290</t>
  </si>
  <si>
    <t>73:23:010718:290-73/033/2021-8</t>
  </si>
  <si>
    <t>209 "б"</t>
  </si>
  <si>
    <t>73:23:010718:289</t>
  </si>
  <si>
    <t>73:23:010718:289-73/033/2021-8</t>
  </si>
  <si>
    <t>209 "в"</t>
  </si>
  <si>
    <t>73:23:010718:286</t>
  </si>
  <si>
    <t>73:23:010718:286-73/033/2021-8</t>
  </si>
  <si>
    <t>209 "г"</t>
  </si>
  <si>
    <t>73:23:010718:287</t>
  </si>
  <si>
    <t>73:23:010718:287-73/033/2021-6</t>
  </si>
  <si>
    <t>73:23:011105:350</t>
  </si>
  <si>
    <t>отдых (рекреация)</t>
  </si>
  <si>
    <t>73:23:011105:350-73/033/2021-2</t>
  </si>
  <si>
    <t>№ 1240 от 31.05.2021</t>
  </si>
  <si>
    <t>73:23:011105:350-73/033/2021-1</t>
  </si>
  <si>
    <t>73:23:000000:3638</t>
  </si>
  <si>
    <t>73:23:000000:3638-73/033/2021-2</t>
  </si>
  <si>
    <t>№ 1385 от 10.06.2021</t>
  </si>
  <si>
    <t>73:23:000000:3638-73/033/2021-1</t>
  </si>
  <si>
    <t>Муниципальное казенное учреждение «Дирекция инвестиционных и инновационных проектов",
ИНН: 7302043444</t>
  </si>
  <si>
    <t>Циолковского</t>
  </si>
  <si>
    <t>9в</t>
  </si>
  <si>
    <t>73:23:000000:3311</t>
  </si>
  <si>
    <t>73:23:000000:3311-73/033/2021-2</t>
  </si>
  <si>
    <t>№370 от 03.03.2020</t>
  </si>
  <si>
    <t>73:23:000000:3311-73/033/2021-1</t>
  </si>
  <si>
    <t>73:23:010512:396</t>
  </si>
  <si>
    <t>73:23:010512:396-73/033/2021-2</t>
  </si>
  <si>
    <t>№ 273 от 15.02.2021</t>
  </si>
  <si>
    <t>73:23:010512:396-73/033/2021-1</t>
  </si>
  <si>
    <t>№1491 от 22.06.2021</t>
  </si>
  <si>
    <t>73:23:011428:89-73/033/2021-4</t>
  </si>
  <si>
    <t>73:23:011428:90-73/033/2021-8</t>
  </si>
  <si>
    <t>39 г</t>
  </si>
  <si>
    <t>73:23:000000:2699</t>
  </si>
  <si>
    <t>объекты транспортной инфраструктуры, цель использования: строительство автомобильной дороги.</t>
  </si>
  <si>
    <t>73:23:000000:2699-73/033/2021-2</t>
  </si>
  <si>
    <t>73:23:000000:2699-73/033/2021-1</t>
  </si>
  <si>
    <t>№ 1868 от 12.07.2019</t>
  </si>
  <si>
    <t>12б</t>
  </si>
  <si>
    <t>73:236010509:2497</t>
  </si>
  <si>
    <t>магазины</t>
  </si>
  <si>
    <t>73:23:010509:2497-73/033/2021-2</t>
  </si>
  <si>
    <t>№ 1931 от 21.09.2020</t>
  </si>
  <si>
    <t>73:23:010509:2497-73/033/2021-1</t>
  </si>
  <si>
    <t>73:23:011103:40</t>
  </si>
  <si>
    <t>73:01/01:25/2000:117</t>
  </si>
  <si>
    <t xml:space="preserve">№ 00253 </t>
  </si>
  <si>
    <t>01.01.2000 по 01.01.2050</t>
  </si>
  <si>
    <t>73:01/01:25/2000:117.3 от 14.08.2000</t>
  </si>
  <si>
    <t>Земельные участки общего польщования</t>
  </si>
  <si>
    <t xml:space="preserve">для действующего кладбища;
</t>
  </si>
  <si>
    <t>73:08:020101:1560-73/033/2021-27</t>
  </si>
  <si>
    <t>№835 от 12.04.2021</t>
  </si>
  <si>
    <t>73:08:020101:1560-73/033/2021-26</t>
  </si>
  <si>
    <t>10а/1</t>
  </si>
  <si>
    <t>73:23:000000:3639</t>
  </si>
  <si>
    <t>для здания дворца бракосочетания</t>
  </si>
  <si>
    <t>73:23:000000:3639-73/033/2021-1</t>
  </si>
  <si>
    <t>10а/2</t>
  </si>
  <si>
    <t>73:23:011004:589</t>
  </si>
  <si>
    <t>73:23:011004:589-73/033/2021-1</t>
  </si>
  <si>
    <t>№1448 ОТ 18.06.2021</t>
  </si>
  <si>
    <t xml:space="preserve">2751 от 18.12.2018 (Безвозмездное срочное пользование) </t>
  </si>
  <si>
    <t xml:space="preserve">№1494 от 31.05.2019 (Безвозмездное срочное пользование) </t>
  </si>
  <si>
    <t>Безвозмездное срочное пользование</t>
  </si>
  <si>
    <t>Насибуллин Гакиль Сингатович</t>
  </si>
  <si>
    <t>Договор социального найма жилого помещения №13 от  14.03.2017 (постановление от 20.02.2017 №266, от 17.02.2017 №5)-БЕССРОЧНО</t>
  </si>
  <si>
    <t>Договор социального найма жилого помещения № 10 от 09.03.2017 (бессрочный)</t>
  </si>
  <si>
    <t>Договор социального найма жилого помещения № 11 от 09.03.2017 (бессрочный)</t>
  </si>
  <si>
    <t>Договор социального  найма жилого помещения №14 от  14.03.2017 (постановление от 20.02.2017 №266, 17.02.2017 №5)-БЕСРОЧНО</t>
  </si>
  <si>
    <t xml:space="preserve">Мозговая Светлана Юрьевна;
</t>
  </si>
  <si>
    <t>73:08:020501:1935</t>
  </si>
  <si>
    <t>для комплексного освоения в целях жилищного строительства</t>
  </si>
  <si>
    <t>73:08:020501:1935-73/033/2021-3</t>
  </si>
  <si>
    <t>73:23:000000:3467</t>
  </si>
  <si>
    <t>24а</t>
  </si>
  <si>
    <t>отдых (рекреация), природно-позновательный туризм</t>
  </si>
  <si>
    <t>73:23:000000:3437-73/033/2021-1</t>
  </si>
  <si>
    <t>10а</t>
  </si>
  <si>
    <t>73:23:013701:442</t>
  </si>
  <si>
    <t>73:23:011310:11</t>
  </si>
  <si>
    <t>73:23:013701:442-73/033/2021-1</t>
  </si>
  <si>
    <t>73:23:011310:11-73/033/2021-2</t>
  </si>
  <si>
    <t>для общежития</t>
  </si>
  <si>
    <t>№1637 от 08.07.2021</t>
  </si>
  <si>
    <t>73:08:020501:1938-73/033/2021-6</t>
  </si>
  <si>
    <t>73:08:020501:866-73/033/2021-10</t>
  </si>
  <si>
    <t>73:08:020501:864-73/033/2021-10</t>
  </si>
  <si>
    <t>73:08:020501:1935-73/033/2021-4</t>
  </si>
  <si>
    <t>№ 1374 от 10.07.2021 и № 1588 от 06.07.2021</t>
  </si>
  <si>
    <t>земельные участки (территории) общего пользования</t>
  </si>
  <si>
    <t>регистрация прекращения правва не прошла в связи с запретом регистрационных действий</t>
  </si>
  <si>
    <t>Завьялова Александра Яковлевна</t>
  </si>
  <si>
    <t>ЗАХАРОВА АННА ВЛАДИМИРОВНА</t>
  </si>
  <si>
    <t>Скрябина Евгения Васильевна</t>
  </si>
  <si>
    <t>Власова Татьяна Александровна</t>
  </si>
  <si>
    <t>ШИМАНОВА ТАТЬЯНА НИКОЛАЕВНА</t>
  </si>
  <si>
    <t>ВАЛИУЛИНА НИНА АЛЕКСАНДРОВНА</t>
  </si>
  <si>
    <t>АНТОШКИН ВЯЧЕСЛАВ ВАСИЛЬЕВИЧ</t>
  </si>
  <si>
    <t>Договор  социального найма жилого помещения №29от 29.04.2016 (постановление Администрации города от 26.04.2016 №890)-бессроно</t>
  </si>
  <si>
    <t>Березовский Василий Федорович</t>
  </si>
  <si>
    <t>Договор найма служебного помещения от 22.12.2017 № 311 (постановление Администрации города от 22.12.2017 № 2437). -бессрочно</t>
  </si>
  <si>
    <t>Договор  социального найма жилого помещения №17от 12.04.2016 (постановление Администрации города от 31.03.2016 №648)-бессрочно</t>
  </si>
  <si>
    <t>Договор социального найма жилого помещения №01 от 03.02.2017 (постановление от 12.12.2016 №2467, от 12.12.2016 №34)-бессрочно</t>
  </si>
  <si>
    <t>Договор  социального найма жилого помещения №12от 12.04.2016 (постановление Администрации города от 31.03.2016 №648)-бессрочно</t>
  </si>
  <si>
    <t>Договор  социального найма жилого помещения №25 от 12.04.2016 (постановление Администрации города от 31.03.2016 №648)-бессрочно</t>
  </si>
  <si>
    <t>Договор социального найма жилого помещения №04 от 03.02.2017 (постановление от 12.12.2016 №2467, от 12.12.2016 №34)-бессрочно</t>
  </si>
  <si>
    <t>Договор социального найма жилого помещения №02 от 03.02.2017 (постановление от 12.12.2016 №2467, от 12.12.2016 №34)-бессрочно</t>
  </si>
  <si>
    <t>Договор социального найма жилого помещения №03 от 03.02.2017 (постановление от 12.12.2016 №2467, от 12.12.2016 №34)-бессрочно</t>
  </si>
  <si>
    <t>Договор социального найма жилого помещения №06 от 03.02.2017 (от 20.02.2017 №266, от 17.02.2017 №5)-бессрочно</t>
  </si>
  <si>
    <t>Утина Галина Борисовна</t>
  </si>
  <si>
    <t>Договор социального найма жилого помещения  №9 от 01.03.2017 (постановление от 20.02.2017 №266, от 17.02.2017 №5)-бессрочно</t>
  </si>
  <si>
    <t>Щеголенков Юрий Владимирович</t>
  </si>
  <si>
    <t>Договор социального найма жилого помещения №28 от 12.04.2016 (постановление Администрации города от 31.03.2016 №648)-бессрочно</t>
  </si>
  <si>
    <t>Ямаева Мунира Валиевна</t>
  </si>
  <si>
    <t>Договор социального найма жилого помещения №07 от 01.03.2017 (постановление от 20.02.2017 №266, от 17.02.2017 №5)-бессрочно</t>
  </si>
  <si>
    <t>Самаранов Искандер Хакимович</t>
  </si>
  <si>
    <t>Договор социального найма жилого помещения №15 от 30.03.2015 (постановление Администрации города от 24.12.2014 №4107)-бессрочно</t>
  </si>
  <si>
    <t>Стремоусова Наталья Александровна</t>
  </si>
  <si>
    <t>Договор найма №27/01 от 21.06.2016-бессроно</t>
  </si>
  <si>
    <t>Куликов Павел Сергеевич</t>
  </si>
  <si>
    <t>Договор социального найма жилого помещения  №08 от 01.03.2017 (постановление от 20.02.2017 №266, от 17.02.2017 №5)-бессрочно</t>
  </si>
  <si>
    <t>Щеголенков Вячеслав Владимирович</t>
  </si>
  <si>
    <t>Договор социального найма жилого помещения №27 от 12.04.2016 (постановление Администрации города от 31.03.2016 №648)-бессрочно</t>
  </si>
  <si>
    <t>Чикирней Геннадий Викторович</t>
  </si>
  <si>
    <t>Договор социального найма жилого помещения №22 от 16.06.2015 (постановление Администрации города от 24.12.2014 №4107)-бессрочно</t>
  </si>
  <si>
    <t>Минькеев Марат Мухаметшаевич</t>
  </si>
  <si>
    <t>Договор социального найма жилого помещения  №19 от 07.04.2017 (постановление от 20.02.017 №266, от 17.02.2017 №5-бессрочно</t>
  </si>
  <si>
    <t>Рахуба Надежда Михайловна</t>
  </si>
  <si>
    <t>Договор социального найма жилого помещения №395 от 07.07.2016 (постановление Администрации города от 07.07.2016 №1386)-бессрочно</t>
  </si>
  <si>
    <t>Попов Евгений Алексеевич</t>
  </si>
  <si>
    <t>Договор социального найма жилого помещения №15 от 12.04.2016 (постановление Администрации города от 31.03.2016 №648)-бессрочно</t>
  </si>
  <si>
    <t>Бурлаков Валерий Валерьевич</t>
  </si>
  <si>
    <t xml:space="preserve">Нетфуллов Риналь Гадильевич </t>
  </si>
  <si>
    <t>с 23.09.2020 по 31.12.2021</t>
  </si>
  <si>
    <t>ООО "Элегия-Д", ИНН: 7302017444</t>
  </si>
  <si>
    <t>с 01.03.2021 по 15.03.2070</t>
  </si>
  <si>
    <t>73:23:013308:2-73/033/2021-1
от 07.05.2021</t>
  </si>
  <si>
    <t>ООО "Эллипс", ИНН: 6316159260, ОГРН: 1106316014023
ООО"Инновационный Технический Центр", ИНН: 7302025572,
ОГРН: 1037300102510
Федеральное государственное унитарное предприятие "Почта России", ИНН: 7724261610, ОГРН:
1037724007276,  Миндияров Радик Ринатович, род.: 02.07.1984</t>
  </si>
  <si>
    <t xml:space="preserve">Малышева Галина Дмиттриевна, Малышев Олег Евгеньевич,Хасанова Елена Евгеньевна </t>
  </si>
  <si>
    <t>с 01.11.1999 по 01.01.2004</t>
  </si>
  <si>
    <t>Ильин Николай Анатольевич, 28.08.1957</t>
  </si>
  <si>
    <t>регистрации: 13.01.2000, номер
государственной регистрации: 73:01/01:21/1999:83</t>
  </si>
  <si>
    <t>Арсибекова Валентина Ивановна</t>
  </si>
  <si>
    <t xml:space="preserve">№ 00217 </t>
  </si>
  <si>
    <t>от 28.02.2000</t>
  </si>
  <si>
    <t xml:space="preserve"> с 01.03.2000 по 01.01.2050</t>
  </si>
  <si>
    <t>73:01/01:14/2000:122.1 от 01.03.2000</t>
  </si>
  <si>
    <t>73:23:000000:3467-73/033/2021-2</t>
  </si>
  <si>
    <t>Муниципальное бюджетное общеобразовательное учреждение "Средняя школа № 9 города
Димитровграда Ульяновской области", ИНН: 7302013263, ОГРН: 1027300544688 (смена наименования МУНИЦИПАЛЬНОЕ БЮДЖЕТНОЕ
ОБЩЕОБРАЗОВАТЕЛЬНОЕ
УЧРЕЖДЕНИЕ "СРЕДНЯЯ ШКОЛА № 9
ГОРОДА ДИМИТРОВГРАДА
УЛЬЯНОВСКОЙ ОБЛАСТИ ИМЕНИ Г. Ф.
ПОЛНОВА" 22.10.2021)</t>
  </si>
  <si>
    <r>
      <t xml:space="preserve">Муниципальное бюджетное общеобразовательное учреждение "Средняя школа № 9 города
Димитровграда Ульяновской области", ИНН: 7302013263, ОГРН: 1027300544688 </t>
    </r>
    <r>
      <rPr>
        <b/>
        <u val="single"/>
        <sz val="10"/>
        <color indexed="60"/>
        <rFont val="Times New Roman"/>
        <family val="1"/>
      </rPr>
      <t>Смена наименования МУНИЦИПАЛЬНОЕ БЮДЖЕТНОЕ
ОБЩЕОБРАЗОВАТЕЛЬНОЕ
УЧРЕЖДЕНИЕ "СРЕДНЯЯ ШКОЛА № 9
ГОРОДА ДИМИТРОВГРАДА
УЛЬЯНОВСКОЙ ОБЛАСТИ ИМЕНИ Г. Ф.
ПОЛНОВА" 22.10.2021</t>
    </r>
  </si>
  <si>
    <t xml:space="preserve">Муниципальное бюджетное образовательное учреждение средняя общеобразовательная школа № 6
города Димитровграда, ИНН: 7302013249, ОГРН: 1027300546041 Смена наименования МУНИЦИПАЛЬНОЕ БЮДЖЕТНОЕ ОБЩЕОБРАЗОВАТЕЛЬНОЕ УЧРЕЖДЕНИЕ
"СРЕДНЯЯ ШКОЛА № 6 ИМЕНИ МАЙОРА ФЕДЕРАЛЬНОЙ СЛУЖБЫ БЕЗОПАСНОСТИ
РОССИИ ДЕНИСА СЕРГЕЕВИЧА КУЗНЕЦОВА ГОРОДА ДИМИТРОВГРАДА
УЛЬЯНОВСКОЙ ОБЛАСТИ" 27.01.2021
</t>
  </si>
  <si>
    <t>Муниципальное бюджетное учреждение дополнительного образования "Дом детского творчества
города Димитровграда Ульяновской области", ИНН: 7302037585, ОГРН: 1077302002470 (смена наименования МУНИЦИПАЛЬНОЕ БЮДЖЕТНОЕ
УЧРЕЖДЕНИЕ ДОПОЛНИТЕЛЬНОГО
ОБРАЗОВАНИЯ "ЦЕНТР
ДОПОЛНИТЕЛЬНОГО ОБРАЗОВАНИЯ И
РАЗВИТИЯ ДЕТЕЙ ГОРОДА
ДИМИТРОВГРАДА УЛЬЯНОВСКОЙ
ОБЛАСТИ"
 с 16.07.2021)</t>
  </si>
  <si>
    <t>Муниципальное бюджетное образовательное учреждение дополнительного образования
детей-станция юных натуралистов города Димитровграда Ульяновской области, ИНН: 7302013538,
ОГРН: 1027300546030 (смена наименования МУНИЦИПАЛЬНОЕ БЮДЖЕТНОЕ
УЧРЕЖДЕНИЕ ДОПОЛНИТЕЛЬНОГО
ОБРАЗОВАНИЯ "ЦЕНТР
ДОПОЛНИТЕЛЬНОГО ОБРАЗОВАНИЯ И
РАЗВИТИЯ ДЕТЕЙ ГОРОДА
ДИМИТРОВГРАДА УЛЬЯНОВСКОЙ
ОБЛАСТИ"
 с 16.07.2021)</t>
  </si>
  <si>
    <t xml:space="preserve">Образование и просвящение  </t>
  </si>
  <si>
    <t>73:23:010310:19</t>
  </si>
  <si>
    <t>200/1000 от площади 1265 кв.м</t>
  </si>
  <si>
    <t>73:23:010310:19-73/033/2021-4</t>
  </si>
  <si>
    <t>73:23:013231:1</t>
  </si>
  <si>
    <t>110 А</t>
  </si>
  <si>
    <t>73:23:013231:1-73/033/2021-1</t>
  </si>
  <si>
    <t>№ 3240 от 14.12.2021</t>
  </si>
  <si>
    <t>73:08:020501:2048-73/033/2021-4</t>
  </si>
  <si>
    <t>73:23:011405:548</t>
  </si>
  <si>
    <t xml:space="preserve">для котельной № </t>
  </si>
  <si>
    <t>73:23:011405:548-73/033/2021-1</t>
  </si>
  <si>
    <t>256 б</t>
  </si>
  <si>
    <t>73:23:010510:163</t>
  </si>
  <si>
    <t xml:space="preserve">для основного производства  </t>
  </si>
  <si>
    <t>9145 /15265 от 14472 кв.м</t>
  </si>
  <si>
    <t>73:23:010510:163-73/033/2021-1</t>
  </si>
  <si>
    <t>73:23:000000:1542-73/033/2021-40</t>
  </si>
  <si>
    <t>73:23:013007:2599</t>
  </si>
  <si>
    <t>73:23:013007:2599-73/033/2021-1</t>
  </si>
  <si>
    <t>73:23:013134:33</t>
  </si>
  <si>
    <t>73:23:013134:33-73/033/2021-3</t>
  </si>
  <si>
    <t>73:23:013134:56</t>
  </si>
  <si>
    <t>73:23:013134:56-73/033/2021-4</t>
  </si>
  <si>
    <t>№ 1107 от 25.04.2022</t>
  </si>
  <si>
    <t>73:23:013134:2634-73/033/2022-2</t>
  </si>
  <si>
    <t>№ 993 от 14.04.2022</t>
  </si>
  <si>
    <t>73:23:000000:3624-73/033/2022-4</t>
  </si>
  <si>
    <t>Областное государственное автономное
общеобразовательное учреждение "Лицей
нанотехнологий", ИНН: 7329036860, ОГРН:
1227300002445</t>
  </si>
  <si>
    <t>СТ Рассвет-1</t>
  </si>
  <si>
    <t>73:08:020402:1824</t>
  </si>
  <si>
    <t>ГСК Автостроителей-25</t>
  </si>
  <si>
    <t>73:08:022902:513</t>
  </si>
  <si>
    <t>земли сельскохозяйственного назначения</t>
  </si>
  <si>
    <t>Приусадебный участок</t>
  </si>
  <si>
    <t>73:08:020402:1824-73/033/2022-1</t>
  </si>
  <si>
    <t>для строительства гаража</t>
  </si>
  <si>
    <t>73:08:022902:513-73/033/2022-1</t>
  </si>
  <si>
    <t>73:08:022902:535</t>
  </si>
  <si>
    <t>73:08:022902:535-73/033/2022-1</t>
  </si>
  <si>
    <t>№ 332 от 18.02.2009</t>
  </si>
  <si>
    <t>73-73-02/215/2014-338</t>
  </si>
  <si>
    <t>№ 227 от 09.02.2009</t>
  </si>
  <si>
    <t>73:08:022902:353</t>
  </si>
  <si>
    <t>73:08:022902:353-73/033/2022-3</t>
  </si>
  <si>
    <t>СТ Звездочка, ул.Шишкина 1 К</t>
  </si>
  <si>
    <t>73:08:020201:177</t>
  </si>
  <si>
    <t>для ведения личного подсобного хозяйства</t>
  </si>
  <si>
    <t>73:08:020201:177-73/033/2022-1</t>
  </si>
  <si>
    <t>№ 1412 от 11.06.2021</t>
  </si>
  <si>
    <t>73:23:010512:101-73/033/2022-66</t>
  </si>
  <si>
    <t>73:23:013701:444</t>
  </si>
  <si>
    <t>предпринимательство</t>
  </si>
  <si>
    <t>Земли населенных пунктов</t>
  </si>
  <si>
    <t>73:23:013701:444-73/033/2022-1</t>
  </si>
  <si>
    <t>73:23:013701:445</t>
  </si>
  <si>
    <t>73:23:013701:445-73/033/2022-1</t>
  </si>
  <si>
    <t>73:23:013701:446</t>
  </si>
  <si>
    <t>73:23:013701:446-73/033/2022-1</t>
  </si>
  <si>
    <t>с 20.10.2022 по 20.10.2030</t>
  </si>
  <si>
    <t>№ 7947</t>
  </si>
  <si>
    <t xml:space="preserve"> от 20.10.2022 </t>
  </si>
  <si>
    <t>ООО "Кулаков групп", ИНН: 7327037682</t>
  </si>
  <si>
    <t xml:space="preserve"> з/у 13</t>
  </si>
  <si>
    <t>з/у 13 /1</t>
  </si>
  <si>
    <t xml:space="preserve"> з/у 13 /2</t>
  </si>
  <si>
    <t>№ 2383 от 08.09.2022</t>
  </si>
  <si>
    <t>73:23:000000:327-73/033/2022-70</t>
  </si>
  <si>
    <t>для лесопарка</t>
  </si>
  <si>
    <t>для размещения "аллеи учителя"</t>
  </si>
  <si>
    <t>Для размещения парка "Акватория"</t>
  </si>
  <si>
    <t>Для размещения парка "Актуальная словесность"</t>
  </si>
  <si>
    <t>для размещения "Аллеи Славы"</t>
  </si>
  <si>
    <t>для размещения рекреационной зоны по улице Коммунальной</t>
  </si>
  <si>
    <t>Для размещения рекреационной зоны "Рыба-парк"</t>
  </si>
  <si>
    <t>для размещения сквера</t>
  </si>
  <si>
    <t>Для музея под открытым небом "Посадские промыслы"</t>
  </si>
  <si>
    <t>для размещения парка</t>
  </si>
  <si>
    <t>для аллеи журналистов</t>
  </si>
  <si>
    <t>для театральной аллеи</t>
  </si>
  <si>
    <t>Для размещения парка "Молодежный"</t>
  </si>
  <si>
    <t>для размещения Аллеи Ветеранов</t>
  </si>
  <si>
    <t>для размещения парка "Летний сад"</t>
  </si>
  <si>
    <t>для парка "Надежда"</t>
  </si>
  <si>
    <t>Для парка возле "Моста влюбленных"</t>
  </si>
  <si>
    <t>для размещения парка под открытым небом "Музей трудовой доблести"</t>
  </si>
  <si>
    <t>для рекреационной зоны "Золотое озеро"</t>
  </si>
  <si>
    <t>для размещения набережной реки Мелекесски по улице Куйбышева</t>
  </si>
  <si>
    <t>для размещения парка "Западный"</t>
  </si>
  <si>
    <t>для организации сквера</t>
  </si>
  <si>
    <t>блокированная жилая застройка</t>
  </si>
  <si>
    <t>Религиозное использование</t>
  </si>
  <si>
    <t>для размещения лесопарка севернее Центра культуры и досуга "Восход" по пр. Ленина, 17</t>
  </si>
  <si>
    <t>№ 2883 от 24.10.2022</t>
  </si>
  <si>
    <t>73:23:000000:1454-73/033/2022-5</t>
  </si>
  <si>
    <t>73:08:020501:2178</t>
  </si>
  <si>
    <t>для научных целяй</t>
  </si>
  <si>
    <t>73:08:020501:2178-73/033/2022-3</t>
  </si>
  <si>
    <t>до 28.05.2023</t>
  </si>
  <si>
    <t>Договор № 01 от  25.05.2022</t>
  </si>
  <si>
    <t>до 01.08.2023</t>
  </si>
  <si>
    <t xml:space="preserve">Договор № 02 от 13.09.2022 </t>
  </si>
  <si>
    <t>с 03.11.2022 по 07.10.2023</t>
  </si>
  <si>
    <t xml:space="preserve">№ 7950 </t>
  </si>
  <si>
    <t>МУП "Гортепло", ИНН: 7302003297</t>
  </si>
  <si>
    <t xml:space="preserve">№ 7949 </t>
  </si>
  <si>
    <t>с 03.11.2022 по 03.10.2023</t>
  </si>
  <si>
    <t xml:space="preserve">№ 2444 от 13.09.2022 (Безвозмездное срочное пользование) </t>
  </si>
  <si>
    <t>№ 13703 от 24.05.2022 (Безвозмездное срочное пользование)</t>
  </si>
  <si>
    <t xml:space="preserve">
Общество с ограниченной ответственностью "Арена", ИНН: 7325119763, ОГРН: 1137325001637, АК СБЕРБАНК (№ 4272),ООО ПРОТАГОР, ИНН: 7302029111</t>
  </si>
  <si>
    <t>230-07/КС,  № 180-07/КС, 7587/1</t>
  </si>
  <si>
    <t>19.12.2007, 11.10.2007, 09.10.2014</t>
  </si>
  <si>
    <t>73-73-02/196/2012-064 от 10.12.2012 (регистрация ООО Арена)</t>
  </si>
  <si>
    <t>Воеводин Юрий Михайлович, 14.05.1961,Михайлов Юрий Николаевич 07.07.1961, Федеральное государственное унитарное предприятие "Почта России", ИНН: 7724261610, ОГРН:
1037724007276, Пьянзина Карина Алексеевна, род.: 29.07.2003</t>
  </si>
  <si>
    <t>6834, 03354</t>
  </si>
  <si>
    <t xml:space="preserve">15.09.2011, 21.04.2022 </t>
  </si>
  <si>
    <t>03.03.2010-01.07.2021, с 21.04.2022 по 21.04.2071</t>
  </si>
  <si>
    <t>Рубан Владимир Михайлович, род.: 31.12.1991, Паршунин Василий Федорович, род.: 01.04.1948 ,Комаров Игорь Васильевич, род.: 15.08.1974, Сидоров Владимир Александрович, род.: 21.10.1960</t>
  </si>
  <si>
    <t>7509/1, 5375</t>
  </si>
  <si>
    <t>, ОАО "УльяновскФармация" , Канашенко Владимир Михайлович, Мальков Павел Анатольевич, род.: 15.03.1963, Попыванов Андрей Петрович, род.: 28.11.1974</t>
  </si>
  <si>
    <t>с 01.10.2022 по 14.07.2023</t>
  </si>
  <si>
    <t>ООО "МЕЛЬНИЦА КУПЦА МАРКОВА", ИНН: 7329019826, МУП "Гортепло", ИНН: 7302003297</t>
  </si>
  <si>
    <t>7892, 03363</t>
  </si>
  <si>
    <t>24.03.2020, 21.07.2022</t>
  </si>
  <si>
    <t>03.04.2020-27.02.2068, с 21.07.2022 по 21.07.2071</t>
  </si>
  <si>
    <t>ООО "Сервис-К", ИНН: 7329028355, ОГРН: 1187325014062, Гасымов Бабек Гандахар оглы, род.: 16.10.1973</t>
  </si>
  <si>
    <t>с 07.11.2022 по 07.11.2032</t>
  </si>
  <si>
    <t>Фонд поддержки и развития женского бокса «Надежда», ИНН: 7329023445</t>
  </si>
  <si>
    <t>Председатель Комитета</t>
  </si>
  <si>
    <t>Р.Ю.Назарова</t>
  </si>
  <si>
    <t>Раздел "Недвижимое имущество"</t>
  </si>
  <si>
    <t>Вид права "Муниципальная казна"</t>
  </si>
  <si>
    <t>"Муниципальная земля"</t>
  </si>
  <si>
    <t>Приложение 1.1.6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</si>
</sst>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mmm/yyyy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7"/>
      <name val="Times New Roman"/>
      <family val="1"/>
    </font>
    <font>
      <sz val="9"/>
      <color indexed="60"/>
      <name val="Times New Roman"/>
      <family val="1"/>
    </font>
    <font>
      <sz val="8"/>
      <color indexed="60"/>
      <name val="Times New Roman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6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15" fillId="0" borderId="11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4" fontId="16" fillId="0" borderId="10" xfId="0" applyNumberFormat="1" applyFont="1" applyFill="1" applyBorder="1" applyAlignment="1">
      <alignment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14" fontId="70" fillId="0" borderId="10" xfId="0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vertical="center"/>
    </xf>
    <xf numFmtId="14" fontId="25" fillId="0" borderId="10" xfId="0" applyNumberFormat="1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vertical="center"/>
    </xf>
    <xf numFmtId="14" fontId="28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4" fontId="71" fillId="0" borderId="10" xfId="0" applyNumberFormat="1" applyFont="1" applyFill="1" applyBorder="1" applyAlignment="1">
      <alignment horizontal="center" vertical="center" wrapText="1"/>
    </xf>
    <xf numFmtId="46" fontId="2" fillId="0" borderId="10" xfId="0" applyNumberFormat="1" applyFont="1" applyFill="1" applyBorder="1" applyAlignment="1">
      <alignment horizontal="center" vertical="center" wrapText="1"/>
    </xf>
    <xf numFmtId="14" fontId="7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vertical="center"/>
    </xf>
    <xf numFmtId="0" fontId="72" fillId="0" borderId="10" xfId="0" applyFont="1" applyFill="1" applyBorder="1" applyAlignment="1">
      <alignment vertical="center" wrapText="1"/>
    </xf>
    <xf numFmtId="14" fontId="73" fillId="0" borderId="10" xfId="0" applyNumberFormat="1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top" wrapText="1"/>
    </xf>
    <xf numFmtId="2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Z541"/>
  <sheetViews>
    <sheetView tabSelected="1" zoomScale="57" zoomScaleNormal="57" zoomScaleSheetLayoutView="110" zoomScalePageLayoutView="0" workbookViewId="0" topLeftCell="A1">
      <pane ySplit="11" topLeftCell="A12" activePane="bottomLeft" state="frozen"/>
      <selection pane="topLeft" activeCell="E1" sqref="E1"/>
      <selection pane="bottomLeft" activeCell="Z537" sqref="A1:Z537"/>
    </sheetView>
  </sheetViews>
  <sheetFormatPr defaultColWidth="9.00390625" defaultRowHeight="12.75"/>
  <cols>
    <col min="1" max="1" width="4.75390625" style="15" customWidth="1"/>
    <col min="2" max="2" width="14.625" style="30" customWidth="1"/>
    <col min="3" max="3" width="14.375" style="22" customWidth="1"/>
    <col min="4" max="4" width="10.25390625" style="18" customWidth="1"/>
    <col min="5" max="5" width="19.375" style="18" customWidth="1"/>
    <col min="6" max="6" width="16.00390625" style="35" customWidth="1"/>
    <col min="7" max="7" width="9.375" style="18" bestFit="1" customWidth="1"/>
    <col min="8" max="8" width="21.75390625" style="18" customWidth="1"/>
    <col min="9" max="9" width="19.25390625" style="18" customWidth="1"/>
    <col min="10" max="10" width="15.25390625" style="18" customWidth="1"/>
    <col min="11" max="11" width="12.25390625" style="18" customWidth="1"/>
    <col min="12" max="12" width="14.25390625" style="18" customWidth="1"/>
    <col min="13" max="13" width="25.875" style="44" customWidth="1"/>
    <col min="14" max="15" width="20.25390625" style="18" customWidth="1"/>
    <col min="16" max="17" width="12.375" style="18" customWidth="1"/>
    <col min="18" max="18" width="11.125" style="18" customWidth="1"/>
    <col min="19" max="19" width="15.75390625" style="18" customWidth="1"/>
    <col min="20" max="20" width="10.75390625" style="18" customWidth="1"/>
    <col min="21" max="21" width="30.00390625" style="18" customWidth="1"/>
    <col min="22" max="22" width="9.25390625" style="39" bestFit="1" customWidth="1"/>
    <col min="23" max="23" width="11.625" style="39" customWidth="1"/>
    <col min="24" max="24" width="12.75390625" style="39" customWidth="1"/>
    <col min="25" max="25" width="32.00390625" style="39" customWidth="1"/>
    <col min="26" max="26" width="15.875" style="39" customWidth="1"/>
    <col min="27" max="16384" width="9.125" style="15" customWidth="1"/>
  </cols>
  <sheetData>
    <row r="1" spans="1:26" ht="15.75">
      <c r="A1" s="89"/>
      <c r="B1" s="116"/>
      <c r="C1" s="117"/>
      <c r="D1" s="116"/>
      <c r="E1" s="116"/>
      <c r="F1" s="44"/>
      <c r="G1" s="116"/>
      <c r="H1" s="116"/>
      <c r="I1" s="116"/>
      <c r="J1" s="116"/>
      <c r="K1" s="116"/>
      <c r="L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8" t="s">
        <v>2451</v>
      </c>
      <c r="Z1" s="118"/>
    </row>
    <row r="2" spans="1:26" ht="15.75">
      <c r="A2" s="89"/>
      <c r="B2" s="116"/>
      <c r="C2" s="117"/>
      <c r="D2" s="116"/>
      <c r="E2" s="116"/>
      <c r="F2" s="44"/>
      <c r="G2" s="116"/>
      <c r="H2" s="116"/>
      <c r="I2" s="116"/>
      <c r="J2" s="116"/>
      <c r="K2" s="116"/>
      <c r="L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s="14" customFormat="1" ht="15.75" customHeight="1">
      <c r="A3" s="119" t="s">
        <v>2448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s="14" customFormat="1" ht="15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s="14" customFormat="1" ht="15.75" customHeight="1">
      <c r="A5" s="119" t="s">
        <v>2449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s="14" customFormat="1" ht="15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s="16" customFormat="1" ht="20.25" customHeight="1">
      <c r="A7" s="119" t="s">
        <v>2450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26" s="16" customFormat="1" ht="15.75">
      <c r="B8" s="27"/>
      <c r="C8" s="20"/>
      <c r="D8" s="17"/>
      <c r="E8" s="17"/>
      <c r="F8" s="34"/>
      <c r="G8" s="17"/>
      <c r="H8" s="17"/>
      <c r="I8" s="17"/>
      <c r="J8" s="17"/>
      <c r="K8" s="17"/>
      <c r="L8" s="17"/>
      <c r="M8" s="46"/>
      <c r="N8" s="17"/>
      <c r="O8" s="17"/>
      <c r="P8" s="17"/>
      <c r="Q8" s="17"/>
      <c r="R8" s="17"/>
      <c r="S8" s="17"/>
      <c r="T8" s="17"/>
      <c r="U8" s="17"/>
      <c r="V8" s="38"/>
      <c r="W8" s="38"/>
      <c r="X8" s="38"/>
      <c r="Y8" s="38"/>
      <c r="Z8" s="38"/>
    </row>
    <row r="9" spans="1:26" s="17" customFormat="1" ht="14.25" customHeight="1">
      <c r="A9" s="99" t="s">
        <v>361</v>
      </c>
      <c r="B9" s="105" t="s">
        <v>843</v>
      </c>
      <c r="C9" s="99" t="s">
        <v>844</v>
      </c>
      <c r="D9" s="99"/>
      <c r="E9" s="99" t="s">
        <v>847</v>
      </c>
      <c r="F9" s="104" t="s">
        <v>848</v>
      </c>
      <c r="G9" s="99" t="s">
        <v>849</v>
      </c>
      <c r="H9" s="99" t="s">
        <v>1523</v>
      </c>
      <c r="I9" s="99" t="s">
        <v>852</v>
      </c>
      <c r="J9" s="99" t="s">
        <v>850</v>
      </c>
      <c r="K9" s="99"/>
      <c r="L9" s="107" t="s">
        <v>2071</v>
      </c>
      <c r="M9" s="90" t="s">
        <v>1675</v>
      </c>
      <c r="N9" s="92" t="s">
        <v>1963</v>
      </c>
      <c r="O9" s="93"/>
      <c r="P9" s="100" t="s">
        <v>853</v>
      </c>
      <c r="Q9" s="100"/>
      <c r="R9" s="100"/>
      <c r="S9" s="100"/>
      <c r="T9" s="100"/>
      <c r="U9" s="100"/>
      <c r="V9" s="99" t="s">
        <v>853</v>
      </c>
      <c r="W9" s="99"/>
      <c r="X9" s="99"/>
      <c r="Y9" s="99"/>
      <c r="Z9" s="99"/>
    </row>
    <row r="10" spans="1:26" s="17" customFormat="1" ht="42.75" customHeight="1">
      <c r="A10" s="99"/>
      <c r="B10" s="105"/>
      <c r="C10" s="99"/>
      <c r="D10" s="99"/>
      <c r="E10" s="99"/>
      <c r="F10" s="104"/>
      <c r="G10" s="99"/>
      <c r="H10" s="99"/>
      <c r="I10" s="99"/>
      <c r="J10" s="99"/>
      <c r="K10" s="99"/>
      <c r="L10" s="108"/>
      <c r="M10" s="91"/>
      <c r="N10" s="94"/>
      <c r="O10" s="95"/>
      <c r="P10" s="100" t="s">
        <v>1689</v>
      </c>
      <c r="Q10" s="100"/>
      <c r="R10" s="100"/>
      <c r="S10" s="100"/>
      <c r="T10" s="100"/>
      <c r="U10" s="100"/>
      <c r="V10" s="99" t="s">
        <v>857</v>
      </c>
      <c r="W10" s="99"/>
      <c r="X10" s="99"/>
      <c r="Y10" s="99"/>
      <c r="Z10" s="99"/>
    </row>
    <row r="11" spans="1:26" s="17" customFormat="1" ht="55.5" customHeight="1">
      <c r="A11" s="99"/>
      <c r="B11" s="105"/>
      <c r="C11" s="42" t="s">
        <v>845</v>
      </c>
      <c r="D11" s="41" t="s">
        <v>846</v>
      </c>
      <c r="E11" s="99"/>
      <c r="F11" s="104"/>
      <c r="G11" s="99"/>
      <c r="H11" s="99"/>
      <c r="I11" s="99"/>
      <c r="J11" s="41" t="s">
        <v>854</v>
      </c>
      <c r="K11" s="41" t="s">
        <v>855</v>
      </c>
      <c r="L11" s="109"/>
      <c r="M11" s="47" t="s">
        <v>851</v>
      </c>
      <c r="N11" s="41" t="s">
        <v>1963</v>
      </c>
      <c r="O11" s="41" t="s">
        <v>1964</v>
      </c>
      <c r="P11" s="26" t="s">
        <v>861</v>
      </c>
      <c r="Q11" s="26" t="s">
        <v>854</v>
      </c>
      <c r="R11" s="26" t="s">
        <v>855</v>
      </c>
      <c r="S11" s="26" t="s">
        <v>521</v>
      </c>
      <c r="T11" s="26" t="s">
        <v>522</v>
      </c>
      <c r="U11" s="26" t="s">
        <v>856</v>
      </c>
      <c r="V11" s="41" t="s">
        <v>858</v>
      </c>
      <c r="W11" s="41" t="s">
        <v>859</v>
      </c>
      <c r="X11" s="41" t="s">
        <v>860</v>
      </c>
      <c r="Y11" s="41" t="s">
        <v>856</v>
      </c>
      <c r="Z11" s="41" t="s">
        <v>1524</v>
      </c>
    </row>
    <row r="12" spans="1:26" s="14" customFormat="1" ht="95.25" customHeight="1">
      <c r="A12" s="120">
        <v>1</v>
      </c>
      <c r="B12" s="28" t="s">
        <v>862</v>
      </c>
      <c r="C12" s="2" t="s">
        <v>864</v>
      </c>
      <c r="D12" s="8">
        <v>4</v>
      </c>
      <c r="E12" s="8" t="s">
        <v>865</v>
      </c>
      <c r="F12" s="4">
        <f>1018/2</f>
        <v>509</v>
      </c>
      <c r="G12" s="8" t="s">
        <v>868</v>
      </c>
      <c r="H12" s="2" t="s">
        <v>1124</v>
      </c>
      <c r="I12" s="11" t="s">
        <v>867</v>
      </c>
      <c r="J12" s="11" t="s">
        <v>866</v>
      </c>
      <c r="K12" s="13">
        <v>39343</v>
      </c>
      <c r="L12" s="8"/>
      <c r="M12" s="48">
        <f>1276429.48/2</f>
        <v>638214.74</v>
      </c>
      <c r="N12" s="13"/>
      <c r="O12" s="13"/>
      <c r="P12" s="11"/>
      <c r="Q12" s="11"/>
      <c r="R12" s="11"/>
      <c r="S12" s="11"/>
      <c r="T12" s="11"/>
      <c r="U12" s="8"/>
      <c r="V12" s="25"/>
      <c r="W12" s="43"/>
      <c r="X12" s="43"/>
      <c r="Y12" s="43"/>
      <c r="Z12" s="43"/>
    </row>
    <row r="13" spans="1:26" s="14" customFormat="1" ht="123" customHeight="1">
      <c r="A13" s="120">
        <f aca="true" t="shared" si="0" ref="A13:A76">A12+1</f>
        <v>2</v>
      </c>
      <c r="B13" s="28" t="s">
        <v>862</v>
      </c>
      <c r="C13" s="2" t="s">
        <v>346</v>
      </c>
      <c r="D13" s="8">
        <v>21</v>
      </c>
      <c r="E13" s="8" t="s">
        <v>869</v>
      </c>
      <c r="F13" s="4">
        <v>2648</v>
      </c>
      <c r="G13" s="8">
        <v>1</v>
      </c>
      <c r="H13" s="2" t="s">
        <v>1676</v>
      </c>
      <c r="I13" s="11" t="s">
        <v>867</v>
      </c>
      <c r="J13" s="11" t="s">
        <v>941</v>
      </c>
      <c r="K13" s="13">
        <v>39378</v>
      </c>
      <c r="L13" s="8"/>
      <c r="M13" s="48">
        <v>3105177.2</v>
      </c>
      <c r="N13" s="13"/>
      <c r="O13" s="13"/>
      <c r="P13" s="11" t="s">
        <v>942</v>
      </c>
      <c r="Q13" s="8" t="s">
        <v>486</v>
      </c>
      <c r="R13" s="10">
        <v>41548</v>
      </c>
      <c r="S13" s="10"/>
      <c r="T13" s="10"/>
      <c r="U13" s="8" t="s">
        <v>1677</v>
      </c>
      <c r="V13" s="25"/>
      <c r="W13" s="43"/>
      <c r="X13" s="43"/>
      <c r="Y13" s="43"/>
      <c r="Z13" s="43"/>
    </row>
    <row r="14" spans="1:26" s="14" customFormat="1" ht="150" customHeight="1">
      <c r="A14" s="120">
        <f t="shared" si="0"/>
        <v>3</v>
      </c>
      <c r="B14" s="28" t="s">
        <v>862</v>
      </c>
      <c r="C14" s="2" t="s">
        <v>374</v>
      </c>
      <c r="D14" s="8"/>
      <c r="E14" s="8" t="s">
        <v>870</v>
      </c>
      <c r="F14" s="4">
        <v>51953</v>
      </c>
      <c r="G14" s="8">
        <v>1</v>
      </c>
      <c r="H14" s="2" t="s">
        <v>1678</v>
      </c>
      <c r="I14" s="11" t="s">
        <v>867</v>
      </c>
      <c r="J14" s="11" t="s">
        <v>840</v>
      </c>
      <c r="K14" s="13">
        <v>39566</v>
      </c>
      <c r="L14" s="8"/>
      <c r="M14" s="48">
        <v>281765</v>
      </c>
      <c r="N14" s="13"/>
      <c r="O14" s="13"/>
      <c r="P14" s="11" t="s">
        <v>754</v>
      </c>
      <c r="Q14" s="11" t="s">
        <v>723</v>
      </c>
      <c r="R14" s="13">
        <v>41401</v>
      </c>
      <c r="S14" s="13"/>
      <c r="T14" s="13"/>
      <c r="U14" s="8" t="s">
        <v>1679</v>
      </c>
      <c r="V14" s="25"/>
      <c r="W14" s="43"/>
      <c r="X14" s="43"/>
      <c r="Y14" s="43"/>
      <c r="Z14" s="43"/>
    </row>
    <row r="15" spans="1:26" s="14" customFormat="1" ht="148.5" customHeight="1">
      <c r="A15" s="120">
        <f t="shared" si="0"/>
        <v>4</v>
      </c>
      <c r="B15" s="28" t="s">
        <v>862</v>
      </c>
      <c r="C15" s="2" t="s">
        <v>345</v>
      </c>
      <c r="D15" s="8">
        <v>104</v>
      </c>
      <c r="E15" s="8" t="s">
        <v>336</v>
      </c>
      <c r="F15" s="4">
        <v>15352</v>
      </c>
      <c r="G15" s="8">
        <v>1</v>
      </c>
      <c r="H15" s="2" t="s">
        <v>1680</v>
      </c>
      <c r="I15" s="11" t="s">
        <v>867</v>
      </c>
      <c r="J15" s="11" t="s">
        <v>356</v>
      </c>
      <c r="K15" s="13">
        <v>39533</v>
      </c>
      <c r="L15" s="8"/>
      <c r="M15" s="48">
        <v>3327945.15</v>
      </c>
      <c r="N15" s="13"/>
      <c r="O15" s="13"/>
      <c r="P15" s="11"/>
      <c r="Q15" s="11"/>
      <c r="R15" s="49"/>
      <c r="S15" s="49"/>
      <c r="T15" s="49"/>
      <c r="U15" s="8"/>
      <c r="V15" s="25"/>
      <c r="W15" s="43"/>
      <c r="X15" s="43"/>
      <c r="Y15" s="37"/>
      <c r="Z15" s="37"/>
    </row>
    <row r="16" spans="1:26" s="14" customFormat="1" ht="96.75" customHeight="1">
      <c r="A16" s="120">
        <f t="shared" si="0"/>
        <v>5</v>
      </c>
      <c r="B16" s="28" t="s">
        <v>862</v>
      </c>
      <c r="C16" s="2" t="s">
        <v>341</v>
      </c>
      <c r="D16" s="8" t="s">
        <v>349</v>
      </c>
      <c r="E16" s="8" t="s">
        <v>337</v>
      </c>
      <c r="F16" s="4">
        <v>510</v>
      </c>
      <c r="G16" s="8">
        <v>1</v>
      </c>
      <c r="H16" s="2" t="s">
        <v>1681</v>
      </c>
      <c r="I16" s="11" t="s">
        <v>867</v>
      </c>
      <c r="J16" s="11" t="s">
        <v>357</v>
      </c>
      <c r="K16" s="13">
        <v>39588</v>
      </c>
      <c r="L16" s="8"/>
      <c r="M16" s="48">
        <v>307290.3</v>
      </c>
      <c r="N16" s="13"/>
      <c r="O16" s="13"/>
      <c r="P16" s="11"/>
      <c r="Q16" s="11"/>
      <c r="R16" s="11"/>
      <c r="S16" s="11"/>
      <c r="T16" s="11"/>
      <c r="U16" s="8"/>
      <c r="V16" s="25">
        <v>7849</v>
      </c>
      <c r="W16" s="50">
        <v>43440</v>
      </c>
      <c r="X16" s="43" t="s">
        <v>1414</v>
      </c>
      <c r="Y16" s="43" t="s">
        <v>1682</v>
      </c>
      <c r="Z16" s="43" t="s">
        <v>1525</v>
      </c>
    </row>
    <row r="17" spans="1:26" s="14" customFormat="1" ht="75">
      <c r="A17" s="120">
        <f t="shared" si="0"/>
        <v>6</v>
      </c>
      <c r="B17" s="28" t="s">
        <v>862</v>
      </c>
      <c r="C17" s="2" t="s">
        <v>344</v>
      </c>
      <c r="D17" s="8" t="s">
        <v>1064</v>
      </c>
      <c r="E17" s="8" t="s">
        <v>338</v>
      </c>
      <c r="F17" s="4">
        <v>152</v>
      </c>
      <c r="G17" s="8">
        <v>1</v>
      </c>
      <c r="H17" s="2" t="s">
        <v>1683</v>
      </c>
      <c r="I17" s="11" t="s">
        <v>867</v>
      </c>
      <c r="J17" s="11" t="s">
        <v>358</v>
      </c>
      <c r="K17" s="13">
        <v>39588</v>
      </c>
      <c r="L17" s="8"/>
      <c r="M17" s="48">
        <v>91584.56</v>
      </c>
      <c r="N17" s="13"/>
      <c r="O17" s="13"/>
      <c r="P17" s="11"/>
      <c r="Q17" s="11"/>
      <c r="R17" s="11"/>
      <c r="S17" s="11"/>
      <c r="T17" s="11"/>
      <c r="U17" s="8"/>
      <c r="V17" s="25">
        <v>7851</v>
      </c>
      <c r="W17" s="50">
        <v>43440</v>
      </c>
      <c r="X17" s="43" t="s">
        <v>1414</v>
      </c>
      <c r="Y17" s="43" t="s">
        <v>1682</v>
      </c>
      <c r="Z17" s="43" t="s">
        <v>1526</v>
      </c>
    </row>
    <row r="18" spans="1:26" s="14" customFormat="1" ht="74.25" customHeight="1">
      <c r="A18" s="120">
        <f t="shared" si="0"/>
        <v>7</v>
      </c>
      <c r="B18" s="28" t="s">
        <v>862</v>
      </c>
      <c r="C18" s="2" t="s">
        <v>1065</v>
      </c>
      <c r="D18" s="8" t="s">
        <v>1066</v>
      </c>
      <c r="E18" s="8" t="s">
        <v>339</v>
      </c>
      <c r="F18" s="4">
        <v>320</v>
      </c>
      <c r="G18" s="8">
        <v>1</v>
      </c>
      <c r="H18" s="2" t="s">
        <v>1684</v>
      </c>
      <c r="I18" s="11" t="s">
        <v>867</v>
      </c>
      <c r="J18" s="11" t="s">
        <v>359</v>
      </c>
      <c r="K18" s="13">
        <v>39588</v>
      </c>
      <c r="L18" s="8"/>
      <c r="M18" s="48">
        <v>227702.4</v>
      </c>
      <c r="N18" s="13"/>
      <c r="O18" s="13"/>
      <c r="P18" s="11"/>
      <c r="Q18" s="11"/>
      <c r="R18" s="11"/>
      <c r="S18" s="11"/>
      <c r="T18" s="11"/>
      <c r="U18" s="8"/>
      <c r="V18" s="25">
        <v>7838</v>
      </c>
      <c r="W18" s="50">
        <v>43440</v>
      </c>
      <c r="X18" s="43" t="s">
        <v>1414</v>
      </c>
      <c r="Y18" s="43" t="s">
        <v>1682</v>
      </c>
      <c r="Z18" s="43" t="s">
        <v>1527</v>
      </c>
    </row>
    <row r="19" spans="1:26" s="14" customFormat="1" ht="85.5" customHeight="1">
      <c r="A19" s="120">
        <f t="shared" si="0"/>
        <v>8</v>
      </c>
      <c r="B19" s="28" t="s">
        <v>862</v>
      </c>
      <c r="C19" s="2" t="s">
        <v>343</v>
      </c>
      <c r="D19" s="8" t="s">
        <v>1067</v>
      </c>
      <c r="E19" s="8" t="s">
        <v>340</v>
      </c>
      <c r="F19" s="4">
        <v>193</v>
      </c>
      <c r="G19" s="8">
        <v>1</v>
      </c>
      <c r="H19" s="2" t="s">
        <v>1685</v>
      </c>
      <c r="I19" s="11" t="s">
        <v>867</v>
      </c>
      <c r="J19" s="11" t="s">
        <v>360</v>
      </c>
      <c r="K19" s="13">
        <v>39588</v>
      </c>
      <c r="L19" s="8"/>
      <c r="M19" s="48">
        <v>116288.29</v>
      </c>
      <c r="N19" s="13"/>
      <c r="O19" s="13"/>
      <c r="P19" s="11"/>
      <c r="Q19" s="11"/>
      <c r="R19" s="11"/>
      <c r="S19" s="11"/>
      <c r="T19" s="11"/>
      <c r="U19" s="8"/>
      <c r="V19" s="25">
        <v>7841</v>
      </c>
      <c r="W19" s="50">
        <v>43440</v>
      </c>
      <c r="X19" s="43" t="s">
        <v>1414</v>
      </c>
      <c r="Y19" s="43" t="s">
        <v>1682</v>
      </c>
      <c r="Z19" s="43" t="s">
        <v>1528</v>
      </c>
    </row>
    <row r="20" spans="1:26" s="14" customFormat="1" ht="74.25" customHeight="1">
      <c r="A20" s="120">
        <f t="shared" si="0"/>
        <v>9</v>
      </c>
      <c r="B20" s="28" t="s">
        <v>862</v>
      </c>
      <c r="C20" s="2" t="s">
        <v>863</v>
      </c>
      <c r="D20" s="8" t="s">
        <v>989</v>
      </c>
      <c r="E20" s="8" t="s">
        <v>990</v>
      </c>
      <c r="F20" s="4">
        <v>596</v>
      </c>
      <c r="G20" s="8">
        <v>1</v>
      </c>
      <c r="H20" s="2" t="s">
        <v>1686</v>
      </c>
      <c r="I20" s="11" t="s">
        <v>867</v>
      </c>
      <c r="J20" s="11" t="s">
        <v>991</v>
      </c>
      <c r="K20" s="13">
        <v>39589</v>
      </c>
      <c r="L20" s="8"/>
      <c r="M20" s="48">
        <v>359107.88</v>
      </c>
      <c r="N20" s="13"/>
      <c r="O20" s="13"/>
      <c r="P20" s="11"/>
      <c r="Q20" s="11"/>
      <c r="R20" s="11"/>
      <c r="S20" s="11"/>
      <c r="T20" s="11"/>
      <c r="U20" s="8"/>
      <c r="V20" s="25">
        <v>7844</v>
      </c>
      <c r="W20" s="50">
        <v>43440</v>
      </c>
      <c r="X20" s="43" t="s">
        <v>1414</v>
      </c>
      <c r="Y20" s="43" t="s">
        <v>1682</v>
      </c>
      <c r="Z20" s="43" t="s">
        <v>1529</v>
      </c>
    </row>
    <row r="21" spans="1:26" s="14" customFormat="1" ht="79.5" customHeight="1">
      <c r="A21" s="120">
        <f t="shared" si="0"/>
        <v>10</v>
      </c>
      <c r="B21" s="28" t="s">
        <v>862</v>
      </c>
      <c r="C21" s="2" t="s">
        <v>992</v>
      </c>
      <c r="D21" s="8" t="s">
        <v>993</v>
      </c>
      <c r="E21" s="8" t="s">
        <v>994</v>
      </c>
      <c r="F21" s="4">
        <v>249</v>
      </c>
      <c r="G21" s="8">
        <v>1</v>
      </c>
      <c r="H21" s="2" t="s">
        <v>1687</v>
      </c>
      <c r="I21" s="11" t="s">
        <v>867</v>
      </c>
      <c r="J21" s="2" t="s">
        <v>1092</v>
      </c>
      <c r="K21" s="13">
        <v>39589</v>
      </c>
      <c r="L21" s="8"/>
      <c r="M21" s="48">
        <v>150029.97</v>
      </c>
      <c r="N21" s="13"/>
      <c r="O21" s="13"/>
      <c r="P21" s="11"/>
      <c r="Q21" s="11"/>
      <c r="R21" s="11"/>
      <c r="S21" s="11"/>
      <c r="T21" s="11"/>
      <c r="U21" s="8"/>
      <c r="V21" s="25">
        <v>7850</v>
      </c>
      <c r="W21" s="50">
        <v>43440</v>
      </c>
      <c r="X21" s="43" t="s">
        <v>1414</v>
      </c>
      <c r="Y21" s="43" t="s">
        <v>1682</v>
      </c>
      <c r="Z21" s="43" t="s">
        <v>1530</v>
      </c>
    </row>
    <row r="22" spans="1:26" s="14" customFormat="1" ht="77.25" customHeight="1">
      <c r="A22" s="120">
        <f t="shared" si="0"/>
        <v>11</v>
      </c>
      <c r="B22" s="28" t="s">
        <v>862</v>
      </c>
      <c r="C22" s="2" t="s">
        <v>995</v>
      </c>
      <c r="D22" s="8" t="s">
        <v>996</v>
      </c>
      <c r="E22" s="8" t="s">
        <v>997</v>
      </c>
      <c r="F22" s="4">
        <v>256</v>
      </c>
      <c r="G22" s="8">
        <v>1</v>
      </c>
      <c r="H22" s="2" t="s">
        <v>1688</v>
      </c>
      <c r="I22" s="11" t="s">
        <v>867</v>
      </c>
      <c r="J22" s="2" t="s">
        <v>1093</v>
      </c>
      <c r="K22" s="13">
        <v>39589</v>
      </c>
      <c r="L22" s="8"/>
      <c r="M22" s="48">
        <v>154247.68</v>
      </c>
      <c r="N22" s="13"/>
      <c r="O22" s="13"/>
      <c r="P22" s="11"/>
      <c r="Q22" s="11"/>
      <c r="R22" s="11"/>
      <c r="S22" s="11"/>
      <c r="T22" s="11"/>
      <c r="U22" s="8"/>
      <c r="V22" s="25">
        <v>7839</v>
      </c>
      <c r="W22" s="50">
        <v>43440</v>
      </c>
      <c r="X22" s="43" t="s">
        <v>1414</v>
      </c>
      <c r="Y22" s="43" t="s">
        <v>1682</v>
      </c>
      <c r="Z22" s="43" t="s">
        <v>1531</v>
      </c>
    </row>
    <row r="23" spans="1:26" s="14" customFormat="1" ht="78.75" customHeight="1">
      <c r="A23" s="120">
        <f t="shared" si="0"/>
        <v>12</v>
      </c>
      <c r="B23" s="28" t="s">
        <v>862</v>
      </c>
      <c r="C23" s="2" t="s">
        <v>998</v>
      </c>
      <c r="D23" s="8" t="s">
        <v>999</v>
      </c>
      <c r="E23" s="8" t="s">
        <v>1000</v>
      </c>
      <c r="F23" s="4">
        <v>134</v>
      </c>
      <c r="G23" s="8">
        <v>1</v>
      </c>
      <c r="H23" s="2" t="s">
        <v>1687</v>
      </c>
      <c r="I23" s="11" t="s">
        <v>867</v>
      </c>
      <c r="J23" s="2" t="s">
        <v>1094</v>
      </c>
      <c r="K23" s="13">
        <v>39589</v>
      </c>
      <c r="L23" s="8"/>
      <c r="M23" s="48">
        <v>87134.84</v>
      </c>
      <c r="N23" s="13"/>
      <c r="O23" s="13"/>
      <c r="P23" s="11"/>
      <c r="Q23" s="11"/>
      <c r="R23" s="11"/>
      <c r="S23" s="11"/>
      <c r="T23" s="11"/>
      <c r="U23" s="8"/>
      <c r="V23" s="25">
        <v>7853</v>
      </c>
      <c r="W23" s="50">
        <v>43440</v>
      </c>
      <c r="X23" s="43" t="s">
        <v>1414</v>
      </c>
      <c r="Y23" s="43" t="s">
        <v>1682</v>
      </c>
      <c r="Z23" s="43" t="s">
        <v>1532</v>
      </c>
    </row>
    <row r="24" spans="1:26" s="14" customFormat="1" ht="242.25" customHeight="1">
      <c r="A24" s="120">
        <f t="shared" si="0"/>
        <v>13</v>
      </c>
      <c r="B24" s="28" t="s">
        <v>862</v>
      </c>
      <c r="C24" s="2" t="s">
        <v>345</v>
      </c>
      <c r="D24" s="8">
        <v>15</v>
      </c>
      <c r="E24" s="8" t="s">
        <v>1001</v>
      </c>
      <c r="F24" s="4">
        <v>24915</v>
      </c>
      <c r="G24" s="8">
        <v>1</v>
      </c>
      <c r="H24" s="2" t="s">
        <v>1690</v>
      </c>
      <c r="I24" s="11" t="s">
        <v>867</v>
      </c>
      <c r="J24" s="2" t="s">
        <v>1095</v>
      </c>
      <c r="K24" s="6">
        <v>39643</v>
      </c>
      <c r="L24" s="8"/>
      <c r="M24" s="48">
        <v>3726672.09</v>
      </c>
      <c r="N24" s="13"/>
      <c r="O24" s="13"/>
      <c r="P24" s="43" t="s">
        <v>1265</v>
      </c>
      <c r="Q24" s="43" t="s">
        <v>779</v>
      </c>
      <c r="R24" s="50">
        <v>40859</v>
      </c>
      <c r="S24" s="50"/>
      <c r="T24" s="50"/>
      <c r="U24" s="37" t="s">
        <v>1667</v>
      </c>
      <c r="V24" s="43"/>
      <c r="W24" s="43"/>
      <c r="X24" s="43"/>
      <c r="Y24" s="43"/>
      <c r="Z24" s="43"/>
    </row>
    <row r="25" spans="1:26" s="14" customFormat="1" ht="114.75">
      <c r="A25" s="120">
        <f t="shared" si="0"/>
        <v>14</v>
      </c>
      <c r="B25" s="28" t="s">
        <v>862</v>
      </c>
      <c r="C25" s="2" t="s">
        <v>1002</v>
      </c>
      <c r="D25" s="8">
        <v>85</v>
      </c>
      <c r="E25" s="8" t="s">
        <v>1134</v>
      </c>
      <c r="F25" s="4">
        <v>4910</v>
      </c>
      <c r="G25" s="8">
        <v>1</v>
      </c>
      <c r="H25" s="2" t="s">
        <v>1691</v>
      </c>
      <c r="I25" s="11" t="s">
        <v>867</v>
      </c>
      <c r="J25" s="2" t="s">
        <v>1135</v>
      </c>
      <c r="K25" s="6">
        <v>41484</v>
      </c>
      <c r="L25" s="8"/>
      <c r="M25" s="48">
        <v>3741272.7</v>
      </c>
      <c r="N25" s="13"/>
      <c r="O25" s="13"/>
      <c r="P25" s="11"/>
      <c r="Q25" s="11"/>
      <c r="R25" s="11"/>
      <c r="S25" s="11"/>
      <c r="T25" s="11"/>
      <c r="U25" s="8"/>
      <c r="V25" s="25">
        <v>7876</v>
      </c>
      <c r="W25" s="51">
        <v>43718</v>
      </c>
      <c r="X25" s="43" t="s">
        <v>1533</v>
      </c>
      <c r="Y25" s="43" t="s">
        <v>1692</v>
      </c>
      <c r="Z25" s="43" t="s">
        <v>1534</v>
      </c>
    </row>
    <row r="26" spans="1:26" s="14" customFormat="1" ht="99" customHeight="1">
      <c r="A26" s="120">
        <f t="shared" si="0"/>
        <v>15</v>
      </c>
      <c r="B26" s="28" t="s">
        <v>862</v>
      </c>
      <c r="C26" s="2" t="s">
        <v>1003</v>
      </c>
      <c r="D26" s="8"/>
      <c r="E26" s="8" t="s">
        <v>1004</v>
      </c>
      <c r="F26" s="4">
        <v>2203</v>
      </c>
      <c r="G26" s="8">
        <v>1</v>
      </c>
      <c r="H26" s="2" t="s">
        <v>1693</v>
      </c>
      <c r="I26" s="11" t="s">
        <v>867</v>
      </c>
      <c r="J26" s="2" t="s">
        <v>1096</v>
      </c>
      <c r="K26" s="6">
        <v>39651</v>
      </c>
      <c r="L26" s="8"/>
      <c r="M26" s="48">
        <v>1327373.59</v>
      </c>
      <c r="N26" s="13"/>
      <c r="O26" s="13"/>
      <c r="P26" s="52"/>
      <c r="Q26" s="52"/>
      <c r="R26" s="53"/>
      <c r="S26" s="53"/>
      <c r="T26" s="53"/>
      <c r="U26" s="54"/>
      <c r="V26" s="25">
        <v>7846</v>
      </c>
      <c r="W26" s="50">
        <v>43440</v>
      </c>
      <c r="X26" s="43" t="s">
        <v>1535</v>
      </c>
      <c r="Y26" s="43" t="s">
        <v>1682</v>
      </c>
      <c r="Z26" s="43" t="s">
        <v>1536</v>
      </c>
    </row>
    <row r="27" spans="1:26" s="14" customFormat="1" ht="108" customHeight="1">
      <c r="A27" s="120">
        <f t="shared" si="0"/>
        <v>16</v>
      </c>
      <c r="B27" s="28" t="s">
        <v>862</v>
      </c>
      <c r="C27" s="2" t="s">
        <v>1005</v>
      </c>
      <c r="D27" s="8">
        <v>93</v>
      </c>
      <c r="E27" s="8" t="s">
        <v>1006</v>
      </c>
      <c r="F27" s="4">
        <v>4945</v>
      </c>
      <c r="G27" s="8">
        <v>1</v>
      </c>
      <c r="H27" s="2" t="s">
        <v>1694</v>
      </c>
      <c r="I27" s="11" t="s">
        <v>867</v>
      </c>
      <c r="J27" s="2" t="s">
        <v>1097</v>
      </c>
      <c r="K27" s="6">
        <v>39734</v>
      </c>
      <c r="L27" s="8"/>
      <c r="M27" s="48">
        <v>5653766.85</v>
      </c>
      <c r="N27" s="13"/>
      <c r="O27" s="13"/>
      <c r="P27" s="11"/>
      <c r="Q27" s="11"/>
      <c r="R27" s="11"/>
      <c r="S27" s="11"/>
      <c r="T27" s="11"/>
      <c r="U27" s="8"/>
      <c r="V27" s="25" t="s">
        <v>2428</v>
      </c>
      <c r="W27" s="51" t="s">
        <v>2429</v>
      </c>
      <c r="X27" s="43" t="s">
        <v>1695</v>
      </c>
      <c r="Y27" s="55" t="s">
        <v>2427</v>
      </c>
      <c r="Z27" s="43" t="s">
        <v>2430</v>
      </c>
    </row>
    <row r="28" spans="1:26" s="14" customFormat="1" ht="72">
      <c r="A28" s="120">
        <f t="shared" si="0"/>
        <v>17</v>
      </c>
      <c r="B28" s="28" t="s">
        <v>862</v>
      </c>
      <c r="C28" s="2" t="s">
        <v>375</v>
      </c>
      <c r="D28" s="8"/>
      <c r="E28" s="8" t="s">
        <v>1009</v>
      </c>
      <c r="F28" s="4">
        <v>86290</v>
      </c>
      <c r="G28" s="8">
        <v>1</v>
      </c>
      <c r="H28" s="1" t="s">
        <v>1678</v>
      </c>
      <c r="I28" s="11" t="s">
        <v>867</v>
      </c>
      <c r="J28" s="2" t="s">
        <v>1099</v>
      </c>
      <c r="K28" s="6">
        <v>39769</v>
      </c>
      <c r="L28" s="8"/>
      <c r="M28" s="48">
        <v>426243</v>
      </c>
      <c r="N28" s="13"/>
      <c r="O28" s="13"/>
      <c r="P28" s="11" t="s">
        <v>755</v>
      </c>
      <c r="Q28" s="11" t="s">
        <v>756</v>
      </c>
      <c r="R28" s="13">
        <v>41401</v>
      </c>
      <c r="S28" s="13"/>
      <c r="T28" s="13"/>
      <c r="U28" s="8" t="s">
        <v>1679</v>
      </c>
      <c r="V28" s="43"/>
      <c r="W28" s="43"/>
      <c r="X28" s="43"/>
      <c r="Y28" s="43"/>
      <c r="Z28" s="43"/>
    </row>
    <row r="29" spans="1:26" s="14" customFormat="1" ht="45">
      <c r="A29" s="120">
        <f t="shared" si="0"/>
        <v>18</v>
      </c>
      <c r="B29" s="28" t="s">
        <v>862</v>
      </c>
      <c r="C29" s="2" t="s">
        <v>342</v>
      </c>
      <c r="D29" s="8">
        <v>16</v>
      </c>
      <c r="E29" s="8" t="s">
        <v>1010</v>
      </c>
      <c r="F29" s="4">
        <v>795</v>
      </c>
      <c r="G29" s="8">
        <v>1</v>
      </c>
      <c r="H29" s="2" t="s">
        <v>1696</v>
      </c>
      <c r="I29" s="11" t="s">
        <v>867</v>
      </c>
      <c r="J29" s="2" t="s">
        <v>1100</v>
      </c>
      <c r="K29" s="6">
        <v>39769</v>
      </c>
      <c r="L29" s="8"/>
      <c r="M29" s="48">
        <v>2214606.54</v>
      </c>
      <c r="N29" s="13"/>
      <c r="O29" s="13"/>
      <c r="P29" s="11"/>
      <c r="Q29" s="11"/>
      <c r="R29" s="11"/>
      <c r="S29" s="11"/>
      <c r="T29" s="11"/>
      <c r="U29" s="8"/>
      <c r="V29" s="25">
        <v>3642</v>
      </c>
      <c r="W29" s="51">
        <v>38698</v>
      </c>
      <c r="X29" s="43" t="s">
        <v>2298</v>
      </c>
      <c r="Y29" s="43" t="s">
        <v>2297</v>
      </c>
      <c r="Z29" s="43"/>
    </row>
    <row r="30" spans="1:26" s="14" customFormat="1" ht="140.25" customHeight="1">
      <c r="A30" s="120">
        <f t="shared" si="0"/>
        <v>19</v>
      </c>
      <c r="B30" s="28" t="s">
        <v>862</v>
      </c>
      <c r="C30" s="2" t="s">
        <v>1011</v>
      </c>
      <c r="D30" s="8">
        <v>73</v>
      </c>
      <c r="E30" s="8" t="s">
        <v>777</v>
      </c>
      <c r="F30" s="4">
        <v>29237</v>
      </c>
      <c r="G30" s="8">
        <v>1</v>
      </c>
      <c r="H30" s="2" t="s">
        <v>1697</v>
      </c>
      <c r="I30" s="11" t="s">
        <v>867</v>
      </c>
      <c r="J30" s="2" t="s">
        <v>1101</v>
      </c>
      <c r="K30" s="6">
        <v>39643</v>
      </c>
      <c r="L30" s="8"/>
      <c r="M30" s="48">
        <v>22084483.71</v>
      </c>
      <c r="N30" s="13"/>
      <c r="O30" s="13"/>
      <c r="P30" s="11" t="s">
        <v>1266</v>
      </c>
      <c r="Q30" s="11" t="s">
        <v>778</v>
      </c>
      <c r="R30" s="13">
        <v>39429</v>
      </c>
      <c r="S30" s="13"/>
      <c r="T30" s="13"/>
      <c r="U30" s="8" t="s">
        <v>1698</v>
      </c>
      <c r="V30" s="43"/>
      <c r="W30" s="43"/>
      <c r="X30" s="43"/>
      <c r="Y30" s="43"/>
      <c r="Z30" s="43"/>
    </row>
    <row r="31" spans="1:26" s="14" customFormat="1" ht="120.75" customHeight="1">
      <c r="A31" s="120">
        <f t="shared" si="0"/>
        <v>20</v>
      </c>
      <c r="B31" s="28" t="s">
        <v>862</v>
      </c>
      <c r="C31" s="2" t="s">
        <v>863</v>
      </c>
      <c r="D31" s="8">
        <v>47</v>
      </c>
      <c r="E31" s="8" t="s">
        <v>1014</v>
      </c>
      <c r="F31" s="4">
        <v>9568</v>
      </c>
      <c r="G31" s="8">
        <v>1</v>
      </c>
      <c r="H31" s="2" t="s">
        <v>1699</v>
      </c>
      <c r="I31" s="11" t="s">
        <v>867</v>
      </c>
      <c r="J31" s="2" t="s">
        <v>1102</v>
      </c>
      <c r="K31" s="6">
        <v>40042</v>
      </c>
      <c r="L31" s="8"/>
      <c r="M31" s="48">
        <v>20834702.72</v>
      </c>
      <c r="N31" s="13"/>
      <c r="O31" s="13"/>
      <c r="P31" s="11"/>
      <c r="Q31" s="11"/>
      <c r="R31" s="11"/>
      <c r="S31" s="11"/>
      <c r="T31" s="11"/>
      <c r="U31" s="8"/>
      <c r="V31" s="43" t="s">
        <v>1415</v>
      </c>
      <c r="W31" s="50" t="s">
        <v>1416</v>
      </c>
      <c r="X31" s="43" t="s">
        <v>1701</v>
      </c>
      <c r="Y31" s="43" t="s">
        <v>1702</v>
      </c>
      <c r="Z31" s="43" t="s">
        <v>1700</v>
      </c>
    </row>
    <row r="32" spans="1:26" s="14" customFormat="1" ht="84">
      <c r="A32" s="120">
        <f t="shared" si="0"/>
        <v>21</v>
      </c>
      <c r="B32" s="28" t="s">
        <v>862</v>
      </c>
      <c r="C32" s="2" t="s">
        <v>863</v>
      </c>
      <c r="D32" s="8" t="s">
        <v>1015</v>
      </c>
      <c r="E32" s="8" t="s">
        <v>1016</v>
      </c>
      <c r="F32" s="4">
        <v>535</v>
      </c>
      <c r="G32" s="8">
        <v>1</v>
      </c>
      <c r="H32" s="1" t="s">
        <v>1703</v>
      </c>
      <c r="I32" s="11" t="s">
        <v>867</v>
      </c>
      <c r="J32" s="2" t="s">
        <v>955</v>
      </c>
      <c r="K32" s="6">
        <v>40042</v>
      </c>
      <c r="L32" s="8"/>
      <c r="M32" s="48">
        <v>1910682.95</v>
      </c>
      <c r="N32" s="13"/>
      <c r="O32" s="13"/>
      <c r="P32" s="11"/>
      <c r="Q32" s="11"/>
      <c r="R32" s="11"/>
      <c r="S32" s="11"/>
      <c r="T32" s="11"/>
      <c r="U32" s="8"/>
      <c r="V32" s="25">
        <v>6520</v>
      </c>
      <c r="W32" s="51">
        <v>40330</v>
      </c>
      <c r="X32" s="43" t="s">
        <v>1406</v>
      </c>
      <c r="Y32" s="25" t="s">
        <v>1704</v>
      </c>
      <c r="Z32" s="25" t="s">
        <v>1537</v>
      </c>
    </row>
    <row r="33" spans="1:26" s="14" customFormat="1" ht="135">
      <c r="A33" s="120">
        <f t="shared" si="0"/>
        <v>22</v>
      </c>
      <c r="B33" s="28" t="s">
        <v>862</v>
      </c>
      <c r="C33" s="2" t="s">
        <v>1007</v>
      </c>
      <c r="D33" s="8">
        <v>36</v>
      </c>
      <c r="E33" s="8" t="s">
        <v>1008</v>
      </c>
      <c r="F33" s="4">
        <v>1900</v>
      </c>
      <c r="G33" s="8">
        <v>1</v>
      </c>
      <c r="H33" s="2" t="s">
        <v>1705</v>
      </c>
      <c r="I33" s="11" t="s">
        <v>867</v>
      </c>
      <c r="J33" s="2" t="s">
        <v>1098</v>
      </c>
      <c r="K33" s="6">
        <v>39735</v>
      </c>
      <c r="L33" s="8"/>
      <c r="M33" s="48">
        <v>5971330.64</v>
      </c>
      <c r="N33" s="13"/>
      <c r="O33" s="13"/>
      <c r="P33" s="11"/>
      <c r="Q33" s="11"/>
      <c r="R33" s="11"/>
      <c r="S33" s="11"/>
      <c r="T33" s="11"/>
      <c r="U33" s="8"/>
      <c r="V33" s="25" t="s">
        <v>2432</v>
      </c>
      <c r="W33" s="51" t="s">
        <v>2433</v>
      </c>
      <c r="X33" s="43" t="s">
        <v>2434</v>
      </c>
      <c r="Y33" s="43" t="s">
        <v>2431</v>
      </c>
      <c r="Z33" s="43" t="s">
        <v>1538</v>
      </c>
    </row>
    <row r="34" spans="1:26" s="55" customFormat="1" ht="75">
      <c r="A34" s="120">
        <f t="shared" si="0"/>
        <v>23</v>
      </c>
      <c r="B34" s="28" t="s">
        <v>862</v>
      </c>
      <c r="C34" s="2" t="s">
        <v>1017</v>
      </c>
      <c r="D34" s="8">
        <v>9</v>
      </c>
      <c r="E34" s="8" t="s">
        <v>1018</v>
      </c>
      <c r="F34" s="4">
        <v>235600</v>
      </c>
      <c r="G34" s="8">
        <v>1</v>
      </c>
      <c r="H34" s="7" t="s">
        <v>1706</v>
      </c>
      <c r="I34" s="11" t="s">
        <v>867</v>
      </c>
      <c r="J34" s="2" t="s">
        <v>956</v>
      </c>
      <c r="K34" s="6">
        <v>40060</v>
      </c>
      <c r="L34" s="8"/>
      <c r="M34" s="48">
        <v>123539216</v>
      </c>
      <c r="N34" s="13"/>
      <c r="O34" s="13"/>
      <c r="P34" s="56"/>
      <c r="Q34" s="56"/>
      <c r="R34" s="57"/>
      <c r="S34" s="57"/>
      <c r="T34" s="57"/>
      <c r="U34" s="58"/>
      <c r="V34" s="25">
        <v>7840</v>
      </c>
      <c r="W34" s="50">
        <v>43440</v>
      </c>
      <c r="X34" s="43" t="s">
        <v>1414</v>
      </c>
      <c r="Y34" s="43" t="s">
        <v>1682</v>
      </c>
      <c r="Z34" s="43" t="s">
        <v>1539</v>
      </c>
    </row>
    <row r="35" spans="1:26" s="14" customFormat="1" ht="253.5" customHeight="1">
      <c r="A35" s="120">
        <f t="shared" si="0"/>
        <v>24</v>
      </c>
      <c r="B35" s="28" t="s">
        <v>862</v>
      </c>
      <c r="C35" s="2" t="s">
        <v>343</v>
      </c>
      <c r="D35" s="8">
        <v>9</v>
      </c>
      <c r="E35" s="8" t="s">
        <v>1019</v>
      </c>
      <c r="F35" s="4">
        <v>27390</v>
      </c>
      <c r="G35" s="8">
        <v>1</v>
      </c>
      <c r="H35" s="7" t="s">
        <v>1707</v>
      </c>
      <c r="I35" s="11" t="s">
        <v>867</v>
      </c>
      <c r="J35" s="2" t="s">
        <v>957</v>
      </c>
      <c r="K35" s="6">
        <v>40217</v>
      </c>
      <c r="L35" s="8"/>
      <c r="M35" s="48">
        <v>20689332.31</v>
      </c>
      <c r="N35" s="13"/>
      <c r="O35" s="13"/>
      <c r="P35" s="11" t="s">
        <v>293</v>
      </c>
      <c r="Q35" s="11" t="s">
        <v>294</v>
      </c>
      <c r="R35" s="13">
        <v>40148</v>
      </c>
      <c r="S35" s="13"/>
      <c r="T35" s="13"/>
      <c r="U35" s="26" t="s">
        <v>2313</v>
      </c>
      <c r="V35" s="43"/>
      <c r="W35" s="43"/>
      <c r="X35" s="43"/>
      <c r="Y35" s="43"/>
      <c r="Z35" s="43"/>
    </row>
    <row r="36" spans="1:26" s="14" customFormat="1" ht="104.25" customHeight="1">
      <c r="A36" s="120">
        <f t="shared" si="0"/>
        <v>25</v>
      </c>
      <c r="B36" s="28" t="s">
        <v>862</v>
      </c>
      <c r="C36" s="2" t="s">
        <v>1020</v>
      </c>
      <c r="D36" s="8" t="s">
        <v>1021</v>
      </c>
      <c r="E36" s="8" t="s">
        <v>1022</v>
      </c>
      <c r="F36" s="4">
        <v>9705</v>
      </c>
      <c r="G36" s="8">
        <v>1</v>
      </c>
      <c r="H36" s="7" t="s">
        <v>1708</v>
      </c>
      <c r="I36" s="11" t="s">
        <v>867</v>
      </c>
      <c r="J36" s="2" t="s">
        <v>958</v>
      </c>
      <c r="K36" s="6">
        <v>40217</v>
      </c>
      <c r="L36" s="8"/>
      <c r="M36" s="48">
        <v>8236827.6</v>
      </c>
      <c r="N36" s="13"/>
      <c r="O36" s="13"/>
      <c r="P36" s="11" t="s">
        <v>292</v>
      </c>
      <c r="Q36" s="11" t="s">
        <v>291</v>
      </c>
      <c r="R36" s="13">
        <v>40679</v>
      </c>
      <c r="S36" s="13"/>
      <c r="T36" s="13"/>
      <c r="U36" s="8" t="s">
        <v>1709</v>
      </c>
      <c r="V36" s="43"/>
      <c r="W36" s="43"/>
      <c r="X36" s="43"/>
      <c r="Y36" s="43"/>
      <c r="Z36" s="43"/>
    </row>
    <row r="37" spans="1:26" s="14" customFormat="1" ht="100.5" customHeight="1">
      <c r="A37" s="120">
        <f t="shared" si="0"/>
        <v>26</v>
      </c>
      <c r="B37" s="28" t="s">
        <v>862</v>
      </c>
      <c r="C37" s="2" t="s">
        <v>1023</v>
      </c>
      <c r="D37" s="8">
        <v>53</v>
      </c>
      <c r="E37" s="8" t="s">
        <v>1024</v>
      </c>
      <c r="F37" s="4">
        <v>11332</v>
      </c>
      <c r="G37" s="8">
        <v>1</v>
      </c>
      <c r="H37" s="7" t="s">
        <v>1710</v>
      </c>
      <c r="I37" s="11" t="s">
        <v>867</v>
      </c>
      <c r="J37" s="2" t="s">
        <v>959</v>
      </c>
      <c r="K37" s="6">
        <v>40217</v>
      </c>
      <c r="L37" s="8"/>
      <c r="M37" s="48">
        <v>8559748.59</v>
      </c>
      <c r="N37" s="13"/>
      <c r="O37" s="13"/>
      <c r="P37" s="59" t="s">
        <v>290</v>
      </c>
      <c r="Q37" s="59" t="s">
        <v>698</v>
      </c>
      <c r="R37" s="19">
        <v>40122</v>
      </c>
      <c r="S37" s="19"/>
      <c r="T37" s="19"/>
      <c r="U37" s="8" t="s">
        <v>1711</v>
      </c>
      <c r="V37" s="43"/>
      <c r="W37" s="43"/>
      <c r="X37" s="43"/>
      <c r="Y37" s="43"/>
      <c r="Z37" s="43"/>
    </row>
    <row r="38" spans="1:26" s="14" customFormat="1" ht="118.5" customHeight="1">
      <c r="A38" s="120">
        <f t="shared" si="0"/>
        <v>27</v>
      </c>
      <c r="B38" s="28" t="s">
        <v>862</v>
      </c>
      <c r="C38" s="2" t="s">
        <v>1025</v>
      </c>
      <c r="D38" s="8">
        <v>84</v>
      </c>
      <c r="E38" s="8" t="s">
        <v>1026</v>
      </c>
      <c r="F38" s="4">
        <v>1618</v>
      </c>
      <c r="G38" s="8">
        <v>1</v>
      </c>
      <c r="H38" s="7" t="s">
        <v>1712</v>
      </c>
      <c r="I38" s="11" t="s">
        <v>867</v>
      </c>
      <c r="J38" s="2" t="s">
        <v>960</v>
      </c>
      <c r="K38" s="6">
        <v>40225</v>
      </c>
      <c r="L38" s="8"/>
      <c r="M38" s="48">
        <v>1538016.44</v>
      </c>
      <c r="N38" s="13"/>
      <c r="O38" s="13"/>
      <c r="P38" s="11" t="s">
        <v>289</v>
      </c>
      <c r="Q38" s="11" t="s">
        <v>288</v>
      </c>
      <c r="R38" s="13">
        <v>40736</v>
      </c>
      <c r="S38" s="13"/>
      <c r="T38" s="13"/>
      <c r="U38" s="8" t="s">
        <v>1718</v>
      </c>
      <c r="V38" s="43"/>
      <c r="W38" s="43"/>
      <c r="X38" s="43"/>
      <c r="Y38" s="43"/>
      <c r="Z38" s="43"/>
    </row>
    <row r="39" spans="1:26" s="14" customFormat="1" ht="127.5" customHeight="1">
      <c r="A39" s="120">
        <f t="shared" si="0"/>
        <v>28</v>
      </c>
      <c r="B39" s="28" t="s">
        <v>862</v>
      </c>
      <c r="C39" s="2" t="s">
        <v>1028</v>
      </c>
      <c r="D39" s="8" t="s">
        <v>1030</v>
      </c>
      <c r="E39" s="8" t="s">
        <v>1031</v>
      </c>
      <c r="F39" s="4">
        <v>3243</v>
      </c>
      <c r="G39" s="8">
        <v>1</v>
      </c>
      <c r="H39" s="7" t="s">
        <v>1713</v>
      </c>
      <c r="I39" s="11" t="s">
        <v>867</v>
      </c>
      <c r="J39" s="2" t="s">
        <v>961</v>
      </c>
      <c r="K39" s="6">
        <v>40225</v>
      </c>
      <c r="L39" s="8"/>
      <c r="M39" s="48">
        <v>2897725.63</v>
      </c>
      <c r="N39" s="13"/>
      <c r="O39" s="13"/>
      <c r="P39" s="11" t="s">
        <v>2426</v>
      </c>
      <c r="Q39" s="11" t="s">
        <v>2417</v>
      </c>
      <c r="R39" s="11" t="s">
        <v>2416</v>
      </c>
      <c r="S39" s="11" t="s">
        <v>2228</v>
      </c>
      <c r="T39" s="11"/>
      <c r="U39" s="8" t="s">
        <v>1716</v>
      </c>
      <c r="V39" s="43"/>
      <c r="W39" s="43"/>
      <c r="X39" s="43"/>
      <c r="Y39" s="43"/>
      <c r="Z39" s="43"/>
    </row>
    <row r="40" spans="1:26" s="14" customFormat="1" ht="99.75" customHeight="1">
      <c r="A40" s="120">
        <f t="shared" si="0"/>
        <v>29</v>
      </c>
      <c r="B40" s="28" t="s">
        <v>862</v>
      </c>
      <c r="C40" s="2" t="s">
        <v>1032</v>
      </c>
      <c r="D40" s="8">
        <v>4</v>
      </c>
      <c r="E40" s="8" t="s">
        <v>1033</v>
      </c>
      <c r="F40" s="4">
        <v>11973</v>
      </c>
      <c r="G40" s="8">
        <v>1</v>
      </c>
      <c r="H40" s="7" t="s">
        <v>1714</v>
      </c>
      <c r="I40" s="11" t="s">
        <v>867</v>
      </c>
      <c r="J40" s="2" t="s">
        <v>962</v>
      </c>
      <c r="K40" s="6">
        <v>40225</v>
      </c>
      <c r="L40" s="8"/>
      <c r="M40" s="48">
        <v>9043934.86</v>
      </c>
      <c r="N40" s="13"/>
      <c r="O40" s="13"/>
      <c r="P40" s="11" t="s">
        <v>536</v>
      </c>
      <c r="Q40" s="11" t="s">
        <v>724</v>
      </c>
      <c r="R40" s="13">
        <v>42625</v>
      </c>
      <c r="S40" s="13"/>
      <c r="T40" s="13"/>
      <c r="U40" s="8" t="s">
        <v>1715</v>
      </c>
      <c r="V40" s="43"/>
      <c r="W40" s="43"/>
      <c r="X40" s="43"/>
      <c r="Y40" s="43"/>
      <c r="Z40" s="43"/>
    </row>
    <row r="41" spans="1:26" s="14" customFormat="1" ht="102.75" customHeight="1">
      <c r="A41" s="120">
        <f t="shared" si="0"/>
        <v>30</v>
      </c>
      <c r="B41" s="28" t="s">
        <v>862</v>
      </c>
      <c r="C41" s="2" t="s">
        <v>1034</v>
      </c>
      <c r="D41" s="8" t="s">
        <v>1035</v>
      </c>
      <c r="E41" s="8" t="s">
        <v>1036</v>
      </c>
      <c r="F41" s="4">
        <v>1573</v>
      </c>
      <c r="G41" s="8">
        <v>1</v>
      </c>
      <c r="H41" s="36" t="s">
        <v>1717</v>
      </c>
      <c r="I41" s="11" t="s">
        <v>867</v>
      </c>
      <c r="J41" s="2" t="s">
        <v>963</v>
      </c>
      <c r="K41" s="6">
        <v>40225</v>
      </c>
      <c r="L41" s="8"/>
      <c r="M41" s="48">
        <v>1798458.09</v>
      </c>
      <c r="N41" s="13"/>
      <c r="O41" s="13"/>
      <c r="P41" s="11"/>
      <c r="Q41" s="11"/>
      <c r="R41" s="11"/>
      <c r="S41" s="11"/>
      <c r="T41" s="11"/>
      <c r="U41" s="8"/>
      <c r="V41" s="43"/>
      <c r="W41" s="50"/>
      <c r="X41" s="43"/>
      <c r="Y41" s="43"/>
      <c r="Z41" s="43"/>
    </row>
    <row r="42" spans="1:26" s="14" customFormat="1" ht="129.75" customHeight="1">
      <c r="A42" s="120">
        <f t="shared" si="0"/>
        <v>31</v>
      </c>
      <c r="B42" s="28" t="s">
        <v>862</v>
      </c>
      <c r="C42" s="2" t="s">
        <v>1037</v>
      </c>
      <c r="D42" s="8" t="s">
        <v>1038</v>
      </c>
      <c r="E42" s="8" t="s">
        <v>1039</v>
      </c>
      <c r="F42" s="4">
        <v>7660</v>
      </c>
      <c r="G42" s="8">
        <v>1</v>
      </c>
      <c r="H42" s="7" t="s">
        <v>1719</v>
      </c>
      <c r="I42" s="11" t="s">
        <v>867</v>
      </c>
      <c r="J42" s="2" t="s">
        <v>265</v>
      </c>
      <c r="K42" s="6">
        <v>40226</v>
      </c>
      <c r="L42" s="8"/>
      <c r="M42" s="48">
        <v>6501195.2</v>
      </c>
      <c r="N42" s="13"/>
      <c r="O42" s="13"/>
      <c r="P42" s="11" t="s">
        <v>287</v>
      </c>
      <c r="Q42" s="11" t="s">
        <v>285</v>
      </c>
      <c r="R42" s="13">
        <v>40200</v>
      </c>
      <c r="S42" s="13"/>
      <c r="T42" s="13"/>
      <c r="U42" s="8" t="s">
        <v>1720</v>
      </c>
      <c r="V42" s="43"/>
      <c r="W42" s="43"/>
      <c r="X42" s="43"/>
      <c r="Y42" s="43"/>
      <c r="Z42" s="43"/>
    </row>
    <row r="43" spans="1:26" s="14" customFormat="1" ht="108" customHeight="1">
      <c r="A43" s="120">
        <f t="shared" si="0"/>
        <v>32</v>
      </c>
      <c r="B43" s="28" t="s">
        <v>862</v>
      </c>
      <c r="C43" s="2" t="s">
        <v>1002</v>
      </c>
      <c r="D43" s="8">
        <v>94</v>
      </c>
      <c r="E43" s="8" t="s">
        <v>1040</v>
      </c>
      <c r="F43" s="4">
        <v>4149</v>
      </c>
      <c r="G43" s="8">
        <v>1</v>
      </c>
      <c r="H43" s="7" t="s">
        <v>1721</v>
      </c>
      <c r="I43" s="11" t="s">
        <v>867</v>
      </c>
      <c r="J43" s="2" t="s">
        <v>266</v>
      </c>
      <c r="K43" s="6">
        <v>40226</v>
      </c>
      <c r="L43" s="8"/>
      <c r="M43" s="48">
        <v>3943899.99</v>
      </c>
      <c r="N43" s="13"/>
      <c r="O43" s="13"/>
      <c r="P43" s="11" t="s">
        <v>286</v>
      </c>
      <c r="Q43" s="59" t="s">
        <v>1103</v>
      </c>
      <c r="R43" s="19">
        <v>39959</v>
      </c>
      <c r="S43" s="19"/>
      <c r="T43" s="19"/>
      <c r="U43" s="8" t="s">
        <v>1722</v>
      </c>
      <c r="V43" s="43"/>
      <c r="W43" s="43"/>
      <c r="X43" s="43"/>
      <c r="Y43" s="43"/>
      <c r="Z43" s="43"/>
    </row>
    <row r="44" spans="1:26" s="14" customFormat="1" ht="60">
      <c r="A44" s="120">
        <f t="shared" si="0"/>
        <v>33</v>
      </c>
      <c r="B44" s="28" t="s">
        <v>862</v>
      </c>
      <c r="C44" s="2" t="s">
        <v>1027</v>
      </c>
      <c r="D44" s="8">
        <v>5</v>
      </c>
      <c r="E44" s="8" t="s">
        <v>1041</v>
      </c>
      <c r="F44" s="4">
        <v>4596</v>
      </c>
      <c r="G44" s="8">
        <v>1</v>
      </c>
      <c r="H44" s="3" t="s">
        <v>1723</v>
      </c>
      <c r="I44" s="11" t="s">
        <v>867</v>
      </c>
      <c r="J44" s="2" t="s">
        <v>267</v>
      </c>
      <c r="K44" s="6">
        <v>40225</v>
      </c>
      <c r="L44" s="8"/>
      <c r="M44" s="48">
        <v>14444334.54</v>
      </c>
      <c r="N44" s="13"/>
      <c r="O44" s="13"/>
      <c r="P44" s="11"/>
      <c r="Q44" s="11"/>
      <c r="R44" s="11"/>
      <c r="S44" s="11"/>
      <c r="T44" s="11"/>
      <c r="U44" s="8"/>
      <c r="V44" s="25"/>
      <c r="W44" s="51"/>
      <c r="X44" s="43"/>
      <c r="Y44" s="43"/>
      <c r="Z44" s="43"/>
    </row>
    <row r="45" spans="1:26" s="14" customFormat="1" ht="45">
      <c r="A45" s="120">
        <f t="shared" si="0"/>
        <v>34</v>
      </c>
      <c r="B45" s="28" t="s">
        <v>862</v>
      </c>
      <c r="C45" s="2" t="s">
        <v>1042</v>
      </c>
      <c r="D45" s="8" t="s">
        <v>1043</v>
      </c>
      <c r="E45" s="8" t="s">
        <v>1044</v>
      </c>
      <c r="F45" s="4">
        <v>790</v>
      </c>
      <c r="G45" s="8">
        <v>1</v>
      </c>
      <c r="H45" s="7" t="s">
        <v>1724</v>
      </c>
      <c r="I45" s="11" t="s">
        <v>867</v>
      </c>
      <c r="J45" s="2" t="s">
        <v>268</v>
      </c>
      <c r="K45" s="6">
        <v>40233</v>
      </c>
      <c r="L45" s="8"/>
      <c r="M45" s="48">
        <v>2206460.99</v>
      </c>
      <c r="N45" s="13"/>
      <c r="O45" s="13"/>
      <c r="P45" s="11"/>
      <c r="Q45" s="11"/>
      <c r="R45" s="11"/>
      <c r="S45" s="11"/>
      <c r="T45" s="11"/>
      <c r="U45" s="8"/>
      <c r="V45" s="25">
        <v>5912</v>
      </c>
      <c r="W45" s="51">
        <v>39797</v>
      </c>
      <c r="X45" s="43" t="s">
        <v>725</v>
      </c>
      <c r="Y45" s="43" t="s">
        <v>1725</v>
      </c>
      <c r="Z45" s="43" t="s">
        <v>1540</v>
      </c>
    </row>
    <row r="46" spans="1:26" s="14" customFormat="1" ht="114.75">
      <c r="A46" s="120">
        <f t="shared" si="0"/>
        <v>35</v>
      </c>
      <c r="B46" s="28" t="s">
        <v>862</v>
      </c>
      <c r="C46" s="2" t="s">
        <v>1028</v>
      </c>
      <c r="D46" s="8" t="s">
        <v>1045</v>
      </c>
      <c r="E46" s="8" t="s">
        <v>1046</v>
      </c>
      <c r="F46" s="4">
        <v>9054</v>
      </c>
      <c r="G46" s="8">
        <v>1</v>
      </c>
      <c r="H46" s="7" t="s">
        <v>1726</v>
      </c>
      <c r="I46" s="11" t="s">
        <v>867</v>
      </c>
      <c r="J46" s="2" t="s">
        <v>269</v>
      </c>
      <c r="K46" s="6">
        <v>40211</v>
      </c>
      <c r="L46" s="8"/>
      <c r="M46" s="48">
        <v>7684310.88</v>
      </c>
      <c r="N46" s="13"/>
      <c r="O46" s="13"/>
      <c r="P46" s="11" t="s">
        <v>283</v>
      </c>
      <c r="Q46" s="11" t="s">
        <v>284</v>
      </c>
      <c r="R46" s="13">
        <v>40239</v>
      </c>
      <c r="S46" s="13"/>
      <c r="T46" s="13"/>
      <c r="U46" s="8" t="s">
        <v>1727</v>
      </c>
      <c r="V46" s="43"/>
      <c r="W46" s="43"/>
      <c r="X46" s="43"/>
      <c r="Y46" s="43"/>
      <c r="Z46" s="43"/>
    </row>
    <row r="47" spans="1:26" s="14" customFormat="1" ht="108" customHeight="1">
      <c r="A47" s="120">
        <f t="shared" si="0"/>
        <v>36</v>
      </c>
      <c r="B47" s="28" t="s">
        <v>862</v>
      </c>
      <c r="C47" s="2" t="s">
        <v>1027</v>
      </c>
      <c r="D47" s="8" t="s">
        <v>1047</v>
      </c>
      <c r="E47" s="8" t="s">
        <v>1048</v>
      </c>
      <c r="F47" s="4">
        <v>13621</v>
      </c>
      <c r="G47" s="8">
        <v>1</v>
      </c>
      <c r="H47" s="7" t="s">
        <v>1728</v>
      </c>
      <c r="I47" s="11" t="s">
        <v>867</v>
      </c>
      <c r="J47" s="2" t="s">
        <v>270</v>
      </c>
      <c r="K47" s="6">
        <v>40211</v>
      </c>
      <c r="L47" s="8"/>
      <c r="M47" s="48">
        <v>10288769.46</v>
      </c>
      <c r="N47" s="13"/>
      <c r="O47" s="13"/>
      <c r="P47" s="11" t="s">
        <v>776</v>
      </c>
      <c r="Q47" s="11" t="s">
        <v>775</v>
      </c>
      <c r="R47" s="13">
        <v>40152</v>
      </c>
      <c r="S47" s="13"/>
      <c r="T47" s="13"/>
      <c r="U47" s="8" t="s">
        <v>1729</v>
      </c>
      <c r="V47" s="43"/>
      <c r="W47" s="43"/>
      <c r="X47" s="43"/>
      <c r="Y47" s="43"/>
      <c r="Z47" s="43"/>
    </row>
    <row r="48" spans="1:26" s="14" customFormat="1" ht="111" customHeight="1">
      <c r="A48" s="120">
        <f t="shared" si="0"/>
        <v>37</v>
      </c>
      <c r="B48" s="28" t="s">
        <v>862</v>
      </c>
      <c r="C48" s="2" t="s">
        <v>998</v>
      </c>
      <c r="D48" s="8">
        <v>306</v>
      </c>
      <c r="E48" s="8" t="s">
        <v>1049</v>
      </c>
      <c r="F48" s="4">
        <v>4467</v>
      </c>
      <c r="G48" s="8">
        <v>1</v>
      </c>
      <c r="H48" s="7" t="s">
        <v>1730</v>
      </c>
      <c r="I48" s="11" t="s">
        <v>867</v>
      </c>
      <c r="J48" s="2" t="s">
        <v>271</v>
      </c>
      <c r="K48" s="6">
        <v>40211</v>
      </c>
      <c r="L48" s="8"/>
      <c r="M48" s="48">
        <v>5107255.11</v>
      </c>
      <c r="N48" s="13"/>
      <c r="O48" s="13"/>
      <c r="P48" s="11" t="s">
        <v>2425</v>
      </c>
      <c r="Q48" s="11" t="s">
        <v>2419</v>
      </c>
      <c r="R48" s="11" t="s">
        <v>2418</v>
      </c>
      <c r="S48" s="11" t="s">
        <v>2228</v>
      </c>
      <c r="T48" s="8"/>
      <c r="U48" s="8" t="s">
        <v>986</v>
      </c>
      <c r="V48" s="43"/>
      <c r="W48" s="43"/>
      <c r="X48" s="43"/>
      <c r="Y48" s="43"/>
      <c r="Z48" s="43"/>
    </row>
    <row r="49" spans="1:26" s="14" customFormat="1" ht="90.75" customHeight="1">
      <c r="A49" s="120">
        <f t="shared" si="0"/>
        <v>38</v>
      </c>
      <c r="B49" s="28" t="s">
        <v>862</v>
      </c>
      <c r="C49" s="2" t="s">
        <v>998</v>
      </c>
      <c r="D49" s="8">
        <v>144</v>
      </c>
      <c r="E49" s="8" t="s">
        <v>1051</v>
      </c>
      <c r="F49" s="4">
        <v>1180</v>
      </c>
      <c r="G49" s="8">
        <v>1</v>
      </c>
      <c r="H49" s="7" t="s">
        <v>1731</v>
      </c>
      <c r="I49" s="11" t="s">
        <v>867</v>
      </c>
      <c r="J49" s="2" t="s">
        <v>272</v>
      </c>
      <c r="K49" s="6">
        <v>40211</v>
      </c>
      <c r="L49" s="8"/>
      <c r="M49" s="48">
        <v>1383727</v>
      </c>
      <c r="N49" s="13"/>
      <c r="O49" s="13"/>
      <c r="P49" s="11" t="s">
        <v>784</v>
      </c>
      <c r="Q49" s="11" t="s">
        <v>488</v>
      </c>
      <c r="R49" s="13">
        <v>41691</v>
      </c>
      <c r="S49" s="13"/>
      <c r="T49" s="13"/>
      <c r="U49" s="8" t="s">
        <v>1732</v>
      </c>
      <c r="V49" s="43"/>
      <c r="W49" s="43"/>
      <c r="X49" s="43"/>
      <c r="Y49" s="43"/>
      <c r="Z49" s="43"/>
    </row>
    <row r="50" spans="1:26" s="14" customFormat="1" ht="140.25" customHeight="1">
      <c r="A50" s="120">
        <f t="shared" si="0"/>
        <v>39</v>
      </c>
      <c r="B50" s="28" t="s">
        <v>862</v>
      </c>
      <c r="C50" s="2" t="s">
        <v>1034</v>
      </c>
      <c r="D50" s="8" t="s">
        <v>1052</v>
      </c>
      <c r="E50" s="8" t="s">
        <v>1053</v>
      </c>
      <c r="F50" s="4">
        <v>1208</v>
      </c>
      <c r="G50" s="8">
        <v>1</v>
      </c>
      <c r="H50" s="7" t="s">
        <v>1694</v>
      </c>
      <c r="I50" s="11" t="s">
        <v>867</v>
      </c>
      <c r="J50" s="2" t="s">
        <v>871</v>
      </c>
      <c r="K50" s="6">
        <v>40354</v>
      </c>
      <c r="L50" s="8"/>
      <c r="M50" s="48">
        <v>1381142.64</v>
      </c>
      <c r="N50" s="13"/>
      <c r="O50" s="13"/>
      <c r="P50" s="11" t="s">
        <v>782</v>
      </c>
      <c r="Q50" s="11"/>
      <c r="R50" s="11"/>
      <c r="S50" s="11"/>
      <c r="T50" s="11"/>
      <c r="U50" s="8" t="s">
        <v>783</v>
      </c>
      <c r="V50" s="43"/>
      <c r="W50" s="43"/>
      <c r="X50" s="43"/>
      <c r="Y50" s="43"/>
      <c r="Z50" s="43"/>
    </row>
    <row r="51" spans="1:26" s="14" customFormat="1" ht="45">
      <c r="A51" s="120">
        <f t="shared" si="0"/>
        <v>40</v>
      </c>
      <c r="B51" s="28" t="s">
        <v>862</v>
      </c>
      <c r="C51" s="2" t="s">
        <v>998</v>
      </c>
      <c r="D51" s="8">
        <v>211</v>
      </c>
      <c r="E51" s="8" t="s">
        <v>1054</v>
      </c>
      <c r="F51" s="4">
        <v>32</v>
      </c>
      <c r="G51" s="8">
        <v>1</v>
      </c>
      <c r="H51" s="7" t="s">
        <v>1733</v>
      </c>
      <c r="I51" s="11" t="s">
        <v>867</v>
      </c>
      <c r="J51" s="2" t="s">
        <v>873</v>
      </c>
      <c r="K51" s="6">
        <v>40463</v>
      </c>
      <c r="L51" s="8"/>
      <c r="M51" s="48">
        <v>114283.84</v>
      </c>
      <c r="N51" s="13"/>
      <c r="O51" s="13"/>
      <c r="P51" s="11"/>
      <c r="Q51" s="11"/>
      <c r="R51" s="11"/>
      <c r="S51" s="11"/>
      <c r="T51" s="11"/>
      <c r="U51" s="8"/>
      <c r="V51" s="25" t="s">
        <v>1541</v>
      </c>
      <c r="W51" s="51">
        <v>37865</v>
      </c>
      <c r="X51" s="43" t="s">
        <v>1542</v>
      </c>
      <c r="Y51" s="43" t="s">
        <v>1734</v>
      </c>
      <c r="Z51" s="60"/>
    </row>
    <row r="52" spans="1:26" s="14" customFormat="1" ht="86.25" customHeight="1">
      <c r="A52" s="120">
        <f t="shared" si="0"/>
        <v>41</v>
      </c>
      <c r="B52" s="28" t="s">
        <v>862</v>
      </c>
      <c r="C52" s="2" t="s">
        <v>1055</v>
      </c>
      <c r="D52" s="8" t="s">
        <v>1056</v>
      </c>
      <c r="E52" s="8" t="s">
        <v>1057</v>
      </c>
      <c r="F52" s="4">
        <v>5730</v>
      </c>
      <c r="G52" s="8">
        <v>1</v>
      </c>
      <c r="H52" s="7" t="s">
        <v>1719</v>
      </c>
      <c r="I52" s="11" t="s">
        <v>867</v>
      </c>
      <c r="J52" s="2" t="s">
        <v>874</v>
      </c>
      <c r="K52" s="6">
        <v>40463</v>
      </c>
      <c r="L52" s="8"/>
      <c r="M52" s="48">
        <v>4863165.6</v>
      </c>
      <c r="N52" s="13"/>
      <c r="O52" s="13"/>
      <c r="P52" s="11"/>
      <c r="Q52" s="11"/>
      <c r="R52" s="11"/>
      <c r="S52" s="11"/>
      <c r="T52" s="11"/>
      <c r="U52" s="8"/>
      <c r="V52" s="25"/>
      <c r="W52" s="51"/>
      <c r="X52" s="61"/>
      <c r="Y52" s="43"/>
      <c r="Z52" s="43"/>
    </row>
    <row r="53" spans="1:26" s="14" customFormat="1" ht="121.5" customHeight="1">
      <c r="A53" s="120">
        <f t="shared" si="0"/>
        <v>42</v>
      </c>
      <c r="B53" s="28" t="s">
        <v>862</v>
      </c>
      <c r="C53" s="2" t="s">
        <v>1002</v>
      </c>
      <c r="D53" s="8">
        <v>80</v>
      </c>
      <c r="E53" s="8" t="s">
        <v>1058</v>
      </c>
      <c r="F53" s="4">
        <v>897</v>
      </c>
      <c r="G53" s="8">
        <v>1</v>
      </c>
      <c r="H53" s="7" t="s">
        <v>1735</v>
      </c>
      <c r="I53" s="11" t="s">
        <v>867</v>
      </c>
      <c r="J53" s="2" t="s">
        <v>875</v>
      </c>
      <c r="K53" s="6">
        <v>40463</v>
      </c>
      <c r="L53" s="8"/>
      <c r="M53" s="48">
        <v>3203518.89</v>
      </c>
      <c r="N53" s="13"/>
      <c r="O53" s="13"/>
      <c r="P53" s="11"/>
      <c r="Q53" s="11"/>
      <c r="R53" s="11"/>
      <c r="S53" s="11"/>
      <c r="T53" s="11"/>
      <c r="U53" s="8"/>
      <c r="V53" s="43">
        <v>7816</v>
      </c>
      <c r="W53" s="50">
        <v>43215</v>
      </c>
      <c r="X53" s="43" t="s">
        <v>616</v>
      </c>
      <c r="Y53" s="43" t="s">
        <v>1736</v>
      </c>
      <c r="Z53" s="43" t="s">
        <v>1737</v>
      </c>
    </row>
    <row r="54" spans="1:26" s="14" customFormat="1" ht="63.75">
      <c r="A54" s="120">
        <f t="shared" si="0"/>
        <v>43</v>
      </c>
      <c r="B54" s="28" t="s">
        <v>862</v>
      </c>
      <c r="C54" s="2" t="s">
        <v>346</v>
      </c>
      <c r="D54" s="8" t="s">
        <v>1105</v>
      </c>
      <c r="E54" s="8" t="s">
        <v>1106</v>
      </c>
      <c r="F54" s="4">
        <v>470</v>
      </c>
      <c r="G54" s="8">
        <v>1</v>
      </c>
      <c r="H54" s="7" t="s">
        <v>1738</v>
      </c>
      <c r="I54" s="11" t="s">
        <v>867</v>
      </c>
      <c r="J54" s="2" t="s">
        <v>302</v>
      </c>
      <c r="K54" s="6">
        <v>40536</v>
      </c>
      <c r="L54" s="8"/>
      <c r="M54" s="48">
        <v>612596.21</v>
      </c>
      <c r="N54" s="13"/>
      <c r="O54" s="13"/>
      <c r="P54" s="8"/>
      <c r="Q54" s="8"/>
      <c r="R54" s="13"/>
      <c r="S54" s="11"/>
      <c r="T54" s="11"/>
      <c r="U54" s="8"/>
      <c r="V54" s="43"/>
      <c r="W54" s="50"/>
      <c r="X54" s="43"/>
      <c r="Y54" s="43"/>
      <c r="Z54" s="43"/>
    </row>
    <row r="55" spans="1:26" s="14" customFormat="1" ht="108" customHeight="1">
      <c r="A55" s="120">
        <f t="shared" si="0"/>
        <v>44</v>
      </c>
      <c r="B55" s="28" t="s">
        <v>862</v>
      </c>
      <c r="C55" s="2" t="s">
        <v>1007</v>
      </c>
      <c r="D55" s="8" t="s">
        <v>1107</v>
      </c>
      <c r="E55" s="8" t="s">
        <v>1289</v>
      </c>
      <c r="F55" s="4">
        <v>10774</v>
      </c>
      <c r="G55" s="8">
        <v>1</v>
      </c>
      <c r="H55" s="7" t="s">
        <v>1739</v>
      </c>
      <c r="I55" s="11" t="s">
        <v>867</v>
      </c>
      <c r="J55" s="2" t="s">
        <v>303</v>
      </c>
      <c r="K55" s="6">
        <v>40584</v>
      </c>
      <c r="L55" s="8"/>
      <c r="M55" s="48">
        <v>8138257.26</v>
      </c>
      <c r="N55" s="13"/>
      <c r="O55" s="13"/>
      <c r="P55" s="11" t="s">
        <v>953</v>
      </c>
      <c r="Q55" s="11" t="s">
        <v>954</v>
      </c>
      <c r="R55" s="13">
        <v>40233</v>
      </c>
      <c r="S55" s="13"/>
      <c r="T55" s="13"/>
      <c r="U55" s="8" t="s">
        <v>1740</v>
      </c>
      <c r="V55" s="43"/>
      <c r="W55" s="43"/>
      <c r="X55" s="43"/>
      <c r="Y55" s="43"/>
      <c r="Z55" s="43"/>
    </row>
    <row r="56" spans="1:26" s="14" customFormat="1" ht="111.75" customHeight="1">
      <c r="A56" s="120">
        <f t="shared" si="0"/>
        <v>45</v>
      </c>
      <c r="B56" s="28" t="s">
        <v>862</v>
      </c>
      <c r="C56" s="2" t="s">
        <v>998</v>
      </c>
      <c r="D56" s="8">
        <v>321</v>
      </c>
      <c r="E56" s="8" t="s">
        <v>1290</v>
      </c>
      <c r="F56" s="4">
        <v>4546</v>
      </c>
      <c r="G56" s="8">
        <v>1</v>
      </c>
      <c r="H56" s="7" t="s">
        <v>1741</v>
      </c>
      <c r="I56" s="11" t="s">
        <v>867</v>
      </c>
      <c r="J56" s="2" t="s">
        <v>304</v>
      </c>
      <c r="K56" s="6">
        <v>40584</v>
      </c>
      <c r="L56" s="8"/>
      <c r="M56" s="48">
        <v>4321274.85</v>
      </c>
      <c r="N56" s="13"/>
      <c r="O56" s="13"/>
      <c r="P56" s="11" t="s">
        <v>952</v>
      </c>
      <c r="Q56" s="11" t="s">
        <v>951</v>
      </c>
      <c r="R56" s="13">
        <v>40302</v>
      </c>
      <c r="S56" s="13"/>
      <c r="T56" s="13"/>
      <c r="U56" s="8" t="s">
        <v>1742</v>
      </c>
      <c r="V56" s="43"/>
      <c r="W56" s="43"/>
      <c r="X56" s="43"/>
      <c r="Y56" s="43"/>
      <c r="Z56" s="43"/>
    </row>
    <row r="57" spans="1:26" s="14" customFormat="1" ht="123" customHeight="1">
      <c r="A57" s="120">
        <f t="shared" si="0"/>
        <v>46</v>
      </c>
      <c r="B57" s="28" t="s">
        <v>862</v>
      </c>
      <c r="C57" s="2" t="s">
        <v>1007</v>
      </c>
      <c r="D57" s="8">
        <v>8</v>
      </c>
      <c r="E57" s="8" t="s">
        <v>947</v>
      </c>
      <c r="F57" s="4">
        <v>19846</v>
      </c>
      <c r="G57" s="8">
        <v>1</v>
      </c>
      <c r="H57" s="7" t="s">
        <v>1743</v>
      </c>
      <c r="I57" s="11" t="s">
        <v>867</v>
      </c>
      <c r="J57" s="2" t="s">
        <v>305</v>
      </c>
      <c r="K57" s="6">
        <v>40588</v>
      </c>
      <c r="L57" s="8"/>
      <c r="M57" s="48">
        <v>14990890.44</v>
      </c>
      <c r="N57" s="13"/>
      <c r="O57" s="13"/>
      <c r="P57" s="11" t="s">
        <v>948</v>
      </c>
      <c r="Q57" s="11" t="s">
        <v>950</v>
      </c>
      <c r="R57" s="62">
        <v>40448</v>
      </c>
      <c r="S57" s="62"/>
      <c r="T57" s="62"/>
      <c r="U57" s="8" t="s">
        <v>1744</v>
      </c>
      <c r="V57" s="43"/>
      <c r="W57" s="43"/>
      <c r="X57" s="43"/>
      <c r="Y57" s="43"/>
      <c r="Z57" s="43"/>
    </row>
    <row r="58" spans="1:26" s="14" customFormat="1" ht="106.5" customHeight="1">
      <c r="A58" s="120">
        <f t="shared" si="0"/>
        <v>47</v>
      </c>
      <c r="B58" s="28" t="s">
        <v>862</v>
      </c>
      <c r="C58" s="2" t="s">
        <v>1291</v>
      </c>
      <c r="D58" s="8" t="s">
        <v>1292</v>
      </c>
      <c r="E58" s="8" t="s">
        <v>1293</v>
      </c>
      <c r="F58" s="4">
        <v>4901</v>
      </c>
      <c r="G58" s="8">
        <v>1</v>
      </c>
      <c r="H58" s="7" t="s">
        <v>1745</v>
      </c>
      <c r="I58" s="11" t="s">
        <v>867</v>
      </c>
      <c r="J58" s="2" t="s">
        <v>306</v>
      </c>
      <c r="K58" s="6">
        <v>40588</v>
      </c>
      <c r="L58" s="8"/>
      <c r="M58" s="48">
        <v>4658725.93</v>
      </c>
      <c r="N58" s="13"/>
      <c r="O58" s="13"/>
      <c r="P58" s="11" t="s">
        <v>949</v>
      </c>
      <c r="Q58" s="11" t="s">
        <v>946</v>
      </c>
      <c r="R58" s="13">
        <v>40340</v>
      </c>
      <c r="S58" s="13"/>
      <c r="T58" s="13"/>
      <c r="U58" s="8" t="s">
        <v>1746</v>
      </c>
      <c r="V58" s="43"/>
      <c r="W58" s="43"/>
      <c r="X58" s="43"/>
      <c r="Y58" s="43"/>
      <c r="Z58" s="43"/>
    </row>
    <row r="59" spans="1:26" s="14" customFormat="1" ht="123.75" customHeight="1">
      <c r="A59" s="120">
        <f t="shared" si="0"/>
        <v>48</v>
      </c>
      <c r="B59" s="28" t="s">
        <v>862</v>
      </c>
      <c r="C59" s="2" t="s">
        <v>1028</v>
      </c>
      <c r="D59" s="8">
        <v>14</v>
      </c>
      <c r="E59" s="8" t="s">
        <v>1294</v>
      </c>
      <c r="F59" s="4">
        <v>3591</v>
      </c>
      <c r="G59" s="8">
        <v>1</v>
      </c>
      <c r="H59" s="7" t="s">
        <v>1747</v>
      </c>
      <c r="I59" s="11" t="s">
        <v>867</v>
      </c>
      <c r="J59" s="2" t="s">
        <v>307</v>
      </c>
      <c r="K59" s="6">
        <v>40588</v>
      </c>
      <c r="L59" s="8"/>
      <c r="M59" s="48">
        <v>985370.4</v>
      </c>
      <c r="N59" s="13"/>
      <c r="O59" s="13"/>
      <c r="P59" s="11" t="s">
        <v>1113</v>
      </c>
      <c r="Q59" s="11" t="s">
        <v>1112</v>
      </c>
      <c r="R59" s="13">
        <v>40577</v>
      </c>
      <c r="S59" s="13"/>
      <c r="T59" s="13"/>
      <c r="U59" s="8" t="s">
        <v>1674</v>
      </c>
      <c r="V59" s="43"/>
      <c r="W59" s="43"/>
      <c r="X59" s="43"/>
      <c r="Y59" s="43"/>
      <c r="Z59" s="43"/>
    </row>
    <row r="60" spans="1:26" s="14" customFormat="1" ht="191.25" customHeight="1">
      <c r="A60" s="120">
        <f t="shared" si="0"/>
        <v>49</v>
      </c>
      <c r="B60" s="28" t="s">
        <v>862</v>
      </c>
      <c r="C60" s="2" t="s">
        <v>1007</v>
      </c>
      <c r="D60" s="8" t="s">
        <v>1295</v>
      </c>
      <c r="E60" s="8" t="s">
        <v>1296</v>
      </c>
      <c r="F60" s="4">
        <v>6756</v>
      </c>
      <c r="G60" s="8">
        <v>1</v>
      </c>
      <c r="H60" s="7" t="s">
        <v>1748</v>
      </c>
      <c r="I60" s="11" t="s">
        <v>867</v>
      </c>
      <c r="J60" s="2" t="s">
        <v>308</v>
      </c>
      <c r="K60" s="6">
        <v>40589</v>
      </c>
      <c r="L60" s="8"/>
      <c r="M60" s="48">
        <v>1668461.76</v>
      </c>
      <c r="N60" s="13"/>
      <c r="O60" s="13"/>
      <c r="P60" s="11" t="s">
        <v>1111</v>
      </c>
      <c r="Q60" s="11" t="s">
        <v>1110</v>
      </c>
      <c r="R60" s="13">
        <v>40577</v>
      </c>
      <c r="S60" s="13"/>
      <c r="T60" s="13"/>
      <c r="U60" s="8" t="s">
        <v>1674</v>
      </c>
      <c r="V60" s="43"/>
      <c r="W60" s="43"/>
      <c r="X60" s="43"/>
      <c r="Y60" s="43"/>
      <c r="Z60" s="43"/>
    </row>
    <row r="61" spans="1:26" s="14" customFormat="1" ht="63.75">
      <c r="A61" s="120">
        <f t="shared" si="0"/>
        <v>50</v>
      </c>
      <c r="B61" s="28" t="s">
        <v>862</v>
      </c>
      <c r="C61" s="2" t="s">
        <v>1013</v>
      </c>
      <c r="D61" s="8" t="s">
        <v>1297</v>
      </c>
      <c r="E61" s="8" t="s">
        <v>1298</v>
      </c>
      <c r="F61" s="4">
        <v>7146</v>
      </c>
      <c r="G61" s="8">
        <v>1</v>
      </c>
      <c r="H61" s="7" t="s">
        <v>1749</v>
      </c>
      <c r="I61" s="11" t="s">
        <v>867</v>
      </c>
      <c r="J61" s="2" t="s">
        <v>309</v>
      </c>
      <c r="K61" s="6">
        <v>40673</v>
      </c>
      <c r="L61" s="8"/>
      <c r="M61" s="48">
        <v>5445037.62</v>
      </c>
      <c r="N61" s="13"/>
      <c r="O61" s="13"/>
      <c r="P61" s="12"/>
      <c r="Q61" s="11"/>
      <c r="R61" s="11"/>
      <c r="S61" s="11"/>
      <c r="T61" s="11"/>
      <c r="U61" s="8"/>
      <c r="V61" s="43"/>
      <c r="W61" s="50"/>
      <c r="X61" s="43"/>
      <c r="Y61" s="43"/>
      <c r="Z61" s="43"/>
    </row>
    <row r="62" spans="1:26" s="14" customFormat="1" ht="51">
      <c r="A62" s="120">
        <f t="shared" si="0"/>
        <v>51</v>
      </c>
      <c r="B62" s="28" t="s">
        <v>862</v>
      </c>
      <c r="C62" s="2" t="s">
        <v>1013</v>
      </c>
      <c r="D62" s="8" t="s">
        <v>1299</v>
      </c>
      <c r="E62" s="8" t="s">
        <v>1300</v>
      </c>
      <c r="F62" s="4">
        <v>4236</v>
      </c>
      <c r="G62" s="8">
        <v>1</v>
      </c>
      <c r="H62" s="7" t="s">
        <v>1750</v>
      </c>
      <c r="I62" s="11" t="s">
        <v>867</v>
      </c>
      <c r="J62" s="2" t="s">
        <v>310</v>
      </c>
      <c r="K62" s="6">
        <v>40673</v>
      </c>
      <c r="L62" s="8"/>
      <c r="M62" s="48">
        <v>3227704.92</v>
      </c>
      <c r="N62" s="13"/>
      <c r="O62" s="13"/>
      <c r="P62" s="11"/>
      <c r="Q62" s="11"/>
      <c r="R62" s="11"/>
      <c r="S62" s="11"/>
      <c r="T62" s="11"/>
      <c r="U62" s="8"/>
      <c r="V62" s="43"/>
      <c r="W62" s="43"/>
      <c r="X62" s="43"/>
      <c r="Y62" s="43"/>
      <c r="Z62" s="43"/>
    </row>
    <row r="63" spans="1:26" s="14" customFormat="1" ht="171" customHeight="1">
      <c r="A63" s="120">
        <f t="shared" si="0"/>
        <v>52</v>
      </c>
      <c r="B63" s="28" t="s">
        <v>862</v>
      </c>
      <c r="C63" s="2" t="s">
        <v>1055</v>
      </c>
      <c r="D63" s="8" t="s">
        <v>1301</v>
      </c>
      <c r="E63" s="8" t="s">
        <v>1302</v>
      </c>
      <c r="F63" s="4">
        <v>4390</v>
      </c>
      <c r="G63" s="8">
        <v>1</v>
      </c>
      <c r="H63" s="7" t="s">
        <v>1751</v>
      </c>
      <c r="I63" s="11" t="s">
        <v>867</v>
      </c>
      <c r="J63" s="2" t="s">
        <v>311</v>
      </c>
      <c r="K63" s="6">
        <v>40736</v>
      </c>
      <c r="L63" s="8"/>
      <c r="M63" s="48">
        <v>4172986.5</v>
      </c>
      <c r="N63" s="13"/>
      <c r="O63" s="13"/>
      <c r="P63" s="11" t="s">
        <v>1108</v>
      </c>
      <c r="Q63" s="11" t="s">
        <v>1109</v>
      </c>
      <c r="R63" s="13">
        <v>40719</v>
      </c>
      <c r="S63" s="13"/>
      <c r="T63" s="13"/>
      <c r="U63" s="8" t="s">
        <v>1752</v>
      </c>
      <c r="V63" s="43"/>
      <c r="W63" s="43"/>
      <c r="X63" s="43"/>
      <c r="Y63" s="43"/>
      <c r="Z63" s="43"/>
    </row>
    <row r="64" spans="1:26" s="14" customFormat="1" ht="108.75" customHeight="1">
      <c r="A64" s="120">
        <f t="shared" si="0"/>
        <v>53</v>
      </c>
      <c r="B64" s="28" t="s">
        <v>862</v>
      </c>
      <c r="C64" s="2" t="s">
        <v>998</v>
      </c>
      <c r="D64" s="8">
        <v>258</v>
      </c>
      <c r="E64" s="8" t="s">
        <v>1303</v>
      </c>
      <c r="F64" s="4">
        <v>19858</v>
      </c>
      <c r="G64" s="8">
        <v>1</v>
      </c>
      <c r="H64" s="7" t="s">
        <v>1753</v>
      </c>
      <c r="I64" s="11" t="s">
        <v>867</v>
      </c>
      <c r="J64" s="2" t="s">
        <v>312</v>
      </c>
      <c r="K64" s="6">
        <v>40737</v>
      </c>
      <c r="L64" s="8"/>
      <c r="M64" s="48">
        <v>14999954.77</v>
      </c>
      <c r="N64" s="13"/>
      <c r="O64" s="13"/>
      <c r="P64" s="11" t="s">
        <v>714</v>
      </c>
      <c r="Q64" s="11" t="s">
        <v>713</v>
      </c>
      <c r="R64" s="13">
        <v>40644</v>
      </c>
      <c r="S64" s="13"/>
      <c r="T64" s="13"/>
      <c r="U64" s="8" t="s">
        <v>1754</v>
      </c>
      <c r="V64" s="43"/>
      <c r="W64" s="43"/>
      <c r="X64" s="43"/>
      <c r="Y64" s="43"/>
      <c r="Z64" s="43"/>
    </row>
    <row r="65" spans="1:26" s="14" customFormat="1" ht="63.75">
      <c r="A65" s="120">
        <f t="shared" si="0"/>
        <v>54</v>
      </c>
      <c r="B65" s="28" t="s">
        <v>862</v>
      </c>
      <c r="C65" s="2" t="s">
        <v>998</v>
      </c>
      <c r="D65" s="8" t="s">
        <v>1304</v>
      </c>
      <c r="E65" s="8" t="s">
        <v>1305</v>
      </c>
      <c r="F65" s="4">
        <v>39</v>
      </c>
      <c r="G65" s="8">
        <v>1</v>
      </c>
      <c r="H65" s="7" t="s">
        <v>1755</v>
      </c>
      <c r="I65" s="11" t="s">
        <v>867</v>
      </c>
      <c r="J65" s="2" t="s">
        <v>313</v>
      </c>
      <c r="K65" s="6">
        <v>40777</v>
      </c>
      <c r="L65" s="8"/>
      <c r="M65" s="48">
        <v>37718.85</v>
      </c>
      <c r="N65" s="13"/>
      <c r="O65" s="13"/>
      <c r="P65" s="32" t="s">
        <v>1543</v>
      </c>
      <c r="Q65" s="11" t="s">
        <v>376</v>
      </c>
      <c r="R65" s="13">
        <v>42971</v>
      </c>
      <c r="S65" s="13"/>
      <c r="T65" s="13"/>
      <c r="U65" s="8" t="s">
        <v>1669</v>
      </c>
      <c r="V65" s="43"/>
      <c r="W65" s="43"/>
      <c r="X65" s="43"/>
      <c r="Y65" s="43"/>
      <c r="Z65" s="43"/>
    </row>
    <row r="66" spans="1:26" s="14" customFormat="1" ht="51">
      <c r="A66" s="120">
        <f t="shared" si="0"/>
        <v>55</v>
      </c>
      <c r="B66" s="28" t="s">
        <v>862</v>
      </c>
      <c r="C66" s="2" t="s">
        <v>1306</v>
      </c>
      <c r="D66" s="8" t="s">
        <v>1307</v>
      </c>
      <c r="E66" s="8" t="s">
        <v>1308</v>
      </c>
      <c r="F66" s="4">
        <v>96</v>
      </c>
      <c r="G66" s="8">
        <v>1</v>
      </c>
      <c r="H66" s="7" t="s">
        <v>1756</v>
      </c>
      <c r="I66" s="11" t="s">
        <v>867</v>
      </c>
      <c r="J66" s="2" t="s">
        <v>314</v>
      </c>
      <c r="K66" s="6">
        <v>40777</v>
      </c>
      <c r="L66" s="8"/>
      <c r="M66" s="48">
        <v>91785.6</v>
      </c>
      <c r="N66" s="13"/>
      <c r="O66" s="13"/>
      <c r="P66" s="32" t="s">
        <v>1543</v>
      </c>
      <c r="Q66" s="11" t="s">
        <v>377</v>
      </c>
      <c r="R66" s="13">
        <v>42972</v>
      </c>
      <c r="S66" s="13"/>
      <c r="T66" s="13"/>
      <c r="U66" s="8" t="s">
        <v>1669</v>
      </c>
      <c r="V66" s="43"/>
      <c r="W66" s="43"/>
      <c r="X66" s="43"/>
      <c r="Y66" s="43"/>
      <c r="Z66" s="43"/>
    </row>
    <row r="67" spans="1:26" s="14" customFormat="1" ht="89.25">
      <c r="A67" s="120">
        <f t="shared" si="0"/>
        <v>56</v>
      </c>
      <c r="B67" s="28" t="s">
        <v>862</v>
      </c>
      <c r="C67" s="2" t="s">
        <v>1309</v>
      </c>
      <c r="D67" s="8" t="s">
        <v>1310</v>
      </c>
      <c r="E67" s="8" t="s">
        <v>1311</v>
      </c>
      <c r="F67" s="4">
        <v>12</v>
      </c>
      <c r="G67" s="8">
        <v>1</v>
      </c>
      <c r="H67" s="7" t="s">
        <v>1757</v>
      </c>
      <c r="I67" s="11" t="s">
        <v>867</v>
      </c>
      <c r="J67" s="2" t="s">
        <v>315</v>
      </c>
      <c r="K67" s="6">
        <v>40777</v>
      </c>
      <c r="L67" s="8"/>
      <c r="M67" s="48">
        <v>11473.2</v>
      </c>
      <c r="N67" s="13"/>
      <c r="O67" s="13"/>
      <c r="P67" s="32" t="s">
        <v>1543</v>
      </c>
      <c r="Q67" s="11" t="s">
        <v>378</v>
      </c>
      <c r="R67" s="13">
        <v>42972</v>
      </c>
      <c r="S67" s="13"/>
      <c r="T67" s="13"/>
      <c r="U67" s="8" t="s">
        <v>1669</v>
      </c>
      <c r="V67" s="43"/>
      <c r="W67" s="43"/>
      <c r="X67" s="43"/>
      <c r="Y67" s="43"/>
      <c r="Z67" s="43"/>
    </row>
    <row r="68" spans="1:26" s="14" customFormat="1" ht="111.75" customHeight="1">
      <c r="A68" s="120">
        <f t="shared" si="0"/>
        <v>57</v>
      </c>
      <c r="B68" s="28" t="s">
        <v>862</v>
      </c>
      <c r="C68" s="2" t="s">
        <v>1179</v>
      </c>
      <c r="D68" s="8">
        <v>50</v>
      </c>
      <c r="E68" s="8" t="s">
        <v>712</v>
      </c>
      <c r="F68" s="4">
        <v>42</v>
      </c>
      <c r="G68" s="8">
        <v>1</v>
      </c>
      <c r="H68" s="7" t="s">
        <v>1758</v>
      </c>
      <c r="I68" s="11" t="s">
        <v>867</v>
      </c>
      <c r="J68" s="2" t="s">
        <v>316</v>
      </c>
      <c r="K68" s="6">
        <v>40778</v>
      </c>
      <c r="L68" s="8"/>
      <c r="M68" s="48">
        <v>40156.2</v>
      </c>
      <c r="N68" s="13"/>
      <c r="O68" s="13"/>
      <c r="P68" s="32" t="s">
        <v>1543</v>
      </c>
      <c r="Q68" s="11" t="s">
        <v>379</v>
      </c>
      <c r="R68" s="13">
        <v>42971</v>
      </c>
      <c r="S68" s="13"/>
      <c r="T68" s="13"/>
      <c r="U68" s="8" t="s">
        <v>1669</v>
      </c>
      <c r="V68" s="43"/>
      <c r="W68" s="43"/>
      <c r="X68" s="43"/>
      <c r="Y68" s="43"/>
      <c r="Z68" s="43"/>
    </row>
    <row r="69" spans="1:26" s="14" customFormat="1" ht="79.5" customHeight="1">
      <c r="A69" s="120">
        <f t="shared" si="0"/>
        <v>58</v>
      </c>
      <c r="B69" s="28" t="s">
        <v>862</v>
      </c>
      <c r="C69" s="2" t="s">
        <v>1309</v>
      </c>
      <c r="D69" s="8" t="s">
        <v>1180</v>
      </c>
      <c r="E69" s="8" t="s">
        <v>1181</v>
      </c>
      <c r="F69" s="4">
        <v>12</v>
      </c>
      <c r="G69" s="8">
        <v>1</v>
      </c>
      <c r="H69" s="7" t="s">
        <v>1758</v>
      </c>
      <c r="I69" s="11" t="s">
        <v>867</v>
      </c>
      <c r="J69" s="2" t="s">
        <v>317</v>
      </c>
      <c r="K69" s="6">
        <v>40778</v>
      </c>
      <c r="L69" s="8"/>
      <c r="M69" s="48">
        <v>11473.2</v>
      </c>
      <c r="N69" s="13"/>
      <c r="O69" s="13"/>
      <c r="P69" s="32" t="s">
        <v>1543</v>
      </c>
      <c r="Q69" s="11" t="s">
        <v>380</v>
      </c>
      <c r="R69" s="13">
        <v>42972</v>
      </c>
      <c r="S69" s="13"/>
      <c r="T69" s="13"/>
      <c r="U69" s="8" t="s">
        <v>1669</v>
      </c>
      <c r="V69" s="43"/>
      <c r="W69" s="43"/>
      <c r="X69" s="43"/>
      <c r="Y69" s="43"/>
      <c r="Z69" s="43"/>
    </row>
    <row r="70" spans="1:26" s="14" customFormat="1" ht="79.5" customHeight="1">
      <c r="A70" s="120">
        <f t="shared" si="0"/>
        <v>59</v>
      </c>
      <c r="B70" s="28" t="s">
        <v>862</v>
      </c>
      <c r="C70" s="2" t="s">
        <v>1065</v>
      </c>
      <c r="D70" s="8" t="s">
        <v>1182</v>
      </c>
      <c r="E70" s="8" t="s">
        <v>1183</v>
      </c>
      <c r="F70" s="4">
        <v>56</v>
      </c>
      <c r="G70" s="8">
        <v>1</v>
      </c>
      <c r="H70" s="7" t="s">
        <v>1949</v>
      </c>
      <c r="I70" s="11" t="s">
        <v>867</v>
      </c>
      <c r="J70" s="2" t="s">
        <v>318</v>
      </c>
      <c r="K70" s="6">
        <v>40778</v>
      </c>
      <c r="L70" s="8"/>
      <c r="M70" s="48">
        <v>72990.4</v>
      </c>
      <c r="N70" s="13"/>
      <c r="O70" s="13"/>
      <c r="P70" s="32" t="s">
        <v>1543</v>
      </c>
      <c r="Q70" s="11" t="s">
        <v>381</v>
      </c>
      <c r="R70" s="13">
        <v>42971</v>
      </c>
      <c r="S70" s="13"/>
      <c r="T70" s="13"/>
      <c r="U70" s="8" t="s">
        <v>1669</v>
      </c>
      <c r="V70" s="43"/>
      <c r="W70" s="43"/>
      <c r="X70" s="43"/>
      <c r="Y70" s="43"/>
      <c r="Z70" s="43"/>
    </row>
    <row r="71" spans="1:26" s="14" customFormat="1" ht="140.25">
      <c r="A71" s="120">
        <f t="shared" si="0"/>
        <v>60</v>
      </c>
      <c r="B71" s="28" t="s">
        <v>862</v>
      </c>
      <c r="C71" s="2" t="s">
        <v>1291</v>
      </c>
      <c r="D71" s="8" t="s">
        <v>1184</v>
      </c>
      <c r="E71" s="8" t="s">
        <v>1185</v>
      </c>
      <c r="F71" s="4">
        <v>12</v>
      </c>
      <c r="G71" s="8">
        <v>1</v>
      </c>
      <c r="H71" s="7" t="s">
        <v>1759</v>
      </c>
      <c r="I71" s="11" t="s">
        <v>867</v>
      </c>
      <c r="J71" s="2" t="s">
        <v>319</v>
      </c>
      <c r="K71" s="6">
        <v>40778</v>
      </c>
      <c r="L71" s="8"/>
      <c r="M71" s="48">
        <v>11473.2</v>
      </c>
      <c r="N71" s="13"/>
      <c r="O71" s="13"/>
      <c r="P71" s="32" t="s">
        <v>1543</v>
      </c>
      <c r="Q71" s="11" t="s">
        <v>382</v>
      </c>
      <c r="R71" s="13">
        <v>42971</v>
      </c>
      <c r="S71" s="13"/>
      <c r="T71" s="13"/>
      <c r="U71" s="8" t="s">
        <v>1669</v>
      </c>
      <c r="V71" s="43"/>
      <c r="W71" s="43"/>
      <c r="X71" s="43"/>
      <c r="Y71" s="43"/>
      <c r="Z71" s="43"/>
    </row>
    <row r="72" spans="1:26" s="14" customFormat="1" ht="76.5">
      <c r="A72" s="120">
        <f t="shared" si="0"/>
        <v>61</v>
      </c>
      <c r="B72" s="28" t="s">
        <v>862</v>
      </c>
      <c r="C72" s="2" t="s">
        <v>1309</v>
      </c>
      <c r="D72" s="8" t="s">
        <v>1186</v>
      </c>
      <c r="E72" s="8" t="s">
        <v>1187</v>
      </c>
      <c r="F72" s="4">
        <v>12</v>
      </c>
      <c r="G72" s="8">
        <v>1</v>
      </c>
      <c r="H72" s="7" t="s">
        <v>1760</v>
      </c>
      <c r="I72" s="11" t="s">
        <v>867</v>
      </c>
      <c r="J72" s="2" t="s">
        <v>320</v>
      </c>
      <c r="K72" s="6">
        <v>40778</v>
      </c>
      <c r="L72" s="8"/>
      <c r="M72" s="48">
        <v>11473.2</v>
      </c>
      <c r="N72" s="13"/>
      <c r="O72" s="13"/>
      <c r="P72" s="32" t="s">
        <v>1543</v>
      </c>
      <c r="Q72" s="11" t="s">
        <v>383</v>
      </c>
      <c r="R72" s="13">
        <v>42972</v>
      </c>
      <c r="S72" s="13"/>
      <c r="T72" s="13"/>
      <c r="U72" s="8" t="s">
        <v>1669</v>
      </c>
      <c r="V72" s="43"/>
      <c r="W72" s="43"/>
      <c r="X72" s="43"/>
      <c r="Y72" s="43"/>
      <c r="Z72" s="43"/>
    </row>
    <row r="73" spans="1:26" s="14" customFormat="1" ht="63.75">
      <c r="A73" s="120">
        <f t="shared" si="0"/>
        <v>62</v>
      </c>
      <c r="B73" s="28" t="s">
        <v>862</v>
      </c>
      <c r="C73" s="2" t="s">
        <v>998</v>
      </c>
      <c r="D73" s="8">
        <v>204</v>
      </c>
      <c r="E73" s="8" t="s">
        <v>1188</v>
      </c>
      <c r="F73" s="4">
        <v>576</v>
      </c>
      <c r="G73" s="8">
        <v>1</v>
      </c>
      <c r="H73" s="7" t="s">
        <v>1761</v>
      </c>
      <c r="I73" s="11" t="s">
        <v>867</v>
      </c>
      <c r="J73" s="2" t="s">
        <v>321</v>
      </c>
      <c r="K73" s="6">
        <v>40778</v>
      </c>
      <c r="L73" s="8"/>
      <c r="M73" s="48">
        <v>625276.8</v>
      </c>
      <c r="N73" s="13"/>
      <c r="O73" s="13"/>
      <c r="P73" s="32" t="s">
        <v>1543</v>
      </c>
      <c r="Q73" s="11" t="s">
        <v>384</v>
      </c>
      <c r="R73" s="13">
        <v>42971</v>
      </c>
      <c r="S73" s="13"/>
      <c r="T73" s="13"/>
      <c r="U73" s="8" t="s">
        <v>1669</v>
      </c>
      <c r="V73" s="43"/>
      <c r="W73" s="43"/>
      <c r="X73" s="43"/>
      <c r="Y73" s="43"/>
      <c r="Z73" s="43"/>
    </row>
    <row r="74" spans="1:26" s="14" customFormat="1" ht="63.75">
      <c r="A74" s="120">
        <f t="shared" si="0"/>
        <v>63</v>
      </c>
      <c r="B74" s="28" t="s">
        <v>862</v>
      </c>
      <c r="C74" s="2" t="s">
        <v>863</v>
      </c>
      <c r="D74" s="8" t="s">
        <v>1189</v>
      </c>
      <c r="E74" s="8" t="s">
        <v>1190</v>
      </c>
      <c r="F74" s="4">
        <v>2996</v>
      </c>
      <c r="G74" s="8">
        <v>1</v>
      </c>
      <c r="H74" s="7" t="s">
        <v>1762</v>
      </c>
      <c r="I74" s="11" t="s">
        <v>867</v>
      </c>
      <c r="J74" s="2" t="s">
        <v>322</v>
      </c>
      <c r="K74" s="6">
        <v>40781</v>
      </c>
      <c r="L74" s="8"/>
      <c r="M74" s="48">
        <v>3425416.68</v>
      </c>
      <c r="N74" s="13"/>
      <c r="O74" s="13"/>
      <c r="P74" s="32" t="s">
        <v>1543</v>
      </c>
      <c r="Q74" s="11" t="s">
        <v>385</v>
      </c>
      <c r="R74" s="13">
        <v>42971</v>
      </c>
      <c r="S74" s="13"/>
      <c r="T74" s="13"/>
      <c r="U74" s="8" t="s">
        <v>1669</v>
      </c>
      <c r="V74" s="43"/>
      <c r="W74" s="43"/>
      <c r="X74" s="43"/>
      <c r="Y74" s="43"/>
      <c r="Z74" s="43"/>
    </row>
    <row r="75" spans="1:26" s="14" customFormat="1" ht="51">
      <c r="A75" s="120">
        <f t="shared" si="0"/>
        <v>64</v>
      </c>
      <c r="B75" s="28" t="s">
        <v>862</v>
      </c>
      <c r="C75" s="2" t="s">
        <v>344</v>
      </c>
      <c r="D75" s="8" t="s">
        <v>1191</v>
      </c>
      <c r="E75" s="8" t="s">
        <v>1192</v>
      </c>
      <c r="F75" s="4">
        <v>65</v>
      </c>
      <c r="G75" s="8">
        <v>1</v>
      </c>
      <c r="H75" s="7" t="s">
        <v>1763</v>
      </c>
      <c r="I75" s="11" t="s">
        <v>867</v>
      </c>
      <c r="J75" s="2" t="s">
        <v>323</v>
      </c>
      <c r="K75" s="6">
        <v>40781</v>
      </c>
      <c r="L75" s="8"/>
      <c r="M75" s="48">
        <v>62146.5</v>
      </c>
      <c r="N75" s="13"/>
      <c r="O75" s="13"/>
      <c r="P75" s="32" t="s">
        <v>1543</v>
      </c>
      <c r="Q75" s="11" t="s">
        <v>386</v>
      </c>
      <c r="R75" s="13">
        <v>42971</v>
      </c>
      <c r="S75" s="13"/>
      <c r="T75" s="13"/>
      <c r="U75" s="8" t="s">
        <v>1669</v>
      </c>
      <c r="V75" s="43"/>
      <c r="W75" s="43"/>
      <c r="X75" s="43"/>
      <c r="Y75" s="43"/>
      <c r="Z75" s="43"/>
    </row>
    <row r="76" spans="1:26" s="14" customFormat="1" ht="76.5">
      <c r="A76" s="120">
        <f t="shared" si="0"/>
        <v>65</v>
      </c>
      <c r="B76" s="28" t="s">
        <v>862</v>
      </c>
      <c r="C76" s="2" t="s">
        <v>1309</v>
      </c>
      <c r="D76" s="8" t="s">
        <v>1193</v>
      </c>
      <c r="E76" s="8" t="s">
        <v>1194</v>
      </c>
      <c r="F76" s="4">
        <v>12</v>
      </c>
      <c r="G76" s="8">
        <v>1</v>
      </c>
      <c r="H76" s="7" t="s">
        <v>1764</v>
      </c>
      <c r="I76" s="11" t="s">
        <v>867</v>
      </c>
      <c r="J76" s="2" t="s">
        <v>324</v>
      </c>
      <c r="K76" s="6">
        <v>40781</v>
      </c>
      <c r="L76" s="8"/>
      <c r="M76" s="48">
        <v>11473.2</v>
      </c>
      <c r="N76" s="13"/>
      <c r="O76" s="13"/>
      <c r="P76" s="32" t="s">
        <v>1543</v>
      </c>
      <c r="Q76" s="11" t="s">
        <v>387</v>
      </c>
      <c r="R76" s="13">
        <v>42972</v>
      </c>
      <c r="S76" s="13"/>
      <c r="T76" s="13"/>
      <c r="U76" s="8" t="s">
        <v>1669</v>
      </c>
      <c r="V76" s="43"/>
      <c r="W76" s="43"/>
      <c r="X76" s="43"/>
      <c r="Y76" s="43"/>
      <c r="Z76" s="43"/>
    </row>
    <row r="77" spans="1:26" s="14" customFormat="1" ht="66" customHeight="1">
      <c r="A77" s="120">
        <f aca="true" t="shared" si="1" ref="A77:A139">A76+1</f>
        <v>66</v>
      </c>
      <c r="B77" s="28" t="s">
        <v>862</v>
      </c>
      <c r="C77" s="2" t="s">
        <v>1055</v>
      </c>
      <c r="D77" s="8" t="s">
        <v>1195</v>
      </c>
      <c r="E77" s="8" t="s">
        <v>1196</v>
      </c>
      <c r="F77" s="4">
        <v>21</v>
      </c>
      <c r="G77" s="8">
        <v>1</v>
      </c>
      <c r="H77" s="7" t="s">
        <v>1765</v>
      </c>
      <c r="I77" s="11" t="s">
        <v>867</v>
      </c>
      <c r="J77" s="2" t="s">
        <v>325</v>
      </c>
      <c r="K77" s="6">
        <v>40781</v>
      </c>
      <c r="L77" s="8"/>
      <c r="M77" s="48">
        <v>20078.1</v>
      </c>
      <c r="N77" s="13"/>
      <c r="O77" s="13"/>
      <c r="P77" s="32" t="s">
        <v>1543</v>
      </c>
      <c r="Q77" s="11" t="s">
        <v>388</v>
      </c>
      <c r="R77" s="13">
        <v>42971</v>
      </c>
      <c r="S77" s="13"/>
      <c r="T77" s="13"/>
      <c r="U77" s="8" t="s">
        <v>1669</v>
      </c>
      <c r="V77" s="43"/>
      <c r="W77" s="43"/>
      <c r="X77" s="43"/>
      <c r="Y77" s="43"/>
      <c r="Z77" s="43"/>
    </row>
    <row r="78" spans="1:26" s="14" customFormat="1" ht="140.25">
      <c r="A78" s="120">
        <f t="shared" si="1"/>
        <v>67</v>
      </c>
      <c r="B78" s="28" t="s">
        <v>862</v>
      </c>
      <c r="C78" s="2" t="s">
        <v>1309</v>
      </c>
      <c r="D78" s="8">
        <v>10</v>
      </c>
      <c r="E78" s="8" t="s">
        <v>1197</v>
      </c>
      <c r="F78" s="4">
        <v>1810</v>
      </c>
      <c r="G78" s="8">
        <v>1</v>
      </c>
      <c r="H78" s="7" t="s">
        <v>1766</v>
      </c>
      <c r="I78" s="11" t="s">
        <v>867</v>
      </c>
      <c r="J78" s="2" t="s">
        <v>800</v>
      </c>
      <c r="K78" s="6">
        <v>40786</v>
      </c>
      <c r="L78" s="8"/>
      <c r="M78" s="48">
        <v>1730541</v>
      </c>
      <c r="N78" s="13"/>
      <c r="O78" s="13"/>
      <c r="P78" s="32" t="s">
        <v>1543</v>
      </c>
      <c r="Q78" s="11" t="s">
        <v>389</v>
      </c>
      <c r="R78" s="13">
        <v>42972</v>
      </c>
      <c r="S78" s="13"/>
      <c r="T78" s="13"/>
      <c r="U78" s="8" t="s">
        <v>1669</v>
      </c>
      <c r="V78" s="43"/>
      <c r="W78" s="43"/>
      <c r="X78" s="43"/>
      <c r="Y78" s="43"/>
      <c r="Z78" s="43"/>
    </row>
    <row r="79" spans="1:26" s="14" customFormat="1" ht="102">
      <c r="A79" s="120">
        <f t="shared" si="1"/>
        <v>68</v>
      </c>
      <c r="B79" s="28" t="s">
        <v>862</v>
      </c>
      <c r="C79" s="2" t="s">
        <v>342</v>
      </c>
      <c r="D79" s="8" t="s">
        <v>1182</v>
      </c>
      <c r="E79" s="8" t="s">
        <v>1198</v>
      </c>
      <c r="F79" s="4">
        <v>30</v>
      </c>
      <c r="G79" s="8">
        <v>1</v>
      </c>
      <c r="H79" s="7" t="s">
        <v>1767</v>
      </c>
      <c r="I79" s="11" t="s">
        <v>867</v>
      </c>
      <c r="J79" s="2" t="s">
        <v>801</v>
      </c>
      <c r="K79" s="6">
        <v>40786</v>
      </c>
      <c r="L79" s="8"/>
      <c r="M79" s="48">
        <v>19791.27</v>
      </c>
      <c r="N79" s="13"/>
      <c r="O79" s="13"/>
      <c r="P79" s="32" t="s">
        <v>1543</v>
      </c>
      <c r="Q79" s="11" t="s">
        <v>390</v>
      </c>
      <c r="R79" s="13">
        <v>42971</v>
      </c>
      <c r="S79" s="13"/>
      <c r="T79" s="13"/>
      <c r="U79" s="8" t="s">
        <v>1669</v>
      </c>
      <c r="V79" s="43"/>
      <c r="W79" s="43"/>
      <c r="X79" s="43"/>
      <c r="Y79" s="43"/>
      <c r="Z79" s="43"/>
    </row>
    <row r="80" spans="1:26" s="14" customFormat="1" ht="77.25" customHeight="1">
      <c r="A80" s="120">
        <f t="shared" si="1"/>
        <v>69</v>
      </c>
      <c r="B80" s="28" t="s">
        <v>862</v>
      </c>
      <c r="C80" s="2" t="s">
        <v>1309</v>
      </c>
      <c r="D80" s="8" t="s">
        <v>1199</v>
      </c>
      <c r="E80" s="8" t="s">
        <v>1200</v>
      </c>
      <c r="F80" s="4">
        <v>12</v>
      </c>
      <c r="G80" s="8">
        <v>1</v>
      </c>
      <c r="H80" s="7" t="s">
        <v>1768</v>
      </c>
      <c r="I80" s="11" t="s">
        <v>867</v>
      </c>
      <c r="J80" s="2" t="s">
        <v>802</v>
      </c>
      <c r="K80" s="6">
        <v>40786</v>
      </c>
      <c r="L80" s="8"/>
      <c r="M80" s="48">
        <v>11473.2</v>
      </c>
      <c r="N80" s="13"/>
      <c r="O80" s="13"/>
      <c r="P80" s="32" t="s">
        <v>1543</v>
      </c>
      <c r="Q80" s="11" t="s">
        <v>391</v>
      </c>
      <c r="R80" s="13">
        <v>42972</v>
      </c>
      <c r="S80" s="13"/>
      <c r="T80" s="13"/>
      <c r="U80" s="8" t="s">
        <v>1669</v>
      </c>
      <c r="V80" s="43"/>
      <c r="W80" s="43"/>
      <c r="X80" s="43"/>
      <c r="Y80" s="43"/>
      <c r="Z80" s="43"/>
    </row>
    <row r="81" spans="1:26" s="14" customFormat="1" ht="63.75">
      <c r="A81" s="120">
        <f t="shared" si="1"/>
        <v>70</v>
      </c>
      <c r="B81" s="28" t="s">
        <v>862</v>
      </c>
      <c r="C81" s="2" t="s">
        <v>1055</v>
      </c>
      <c r="D81" s="8" t="s">
        <v>1201</v>
      </c>
      <c r="E81" s="8" t="s">
        <v>1202</v>
      </c>
      <c r="F81" s="4">
        <v>30</v>
      </c>
      <c r="G81" s="8">
        <v>1</v>
      </c>
      <c r="H81" s="7" t="s">
        <v>1769</v>
      </c>
      <c r="I81" s="11" t="s">
        <v>867</v>
      </c>
      <c r="J81" s="2" t="s">
        <v>803</v>
      </c>
      <c r="K81" s="6">
        <v>40787</v>
      </c>
      <c r="L81" s="8"/>
      <c r="M81" s="48">
        <v>28683</v>
      </c>
      <c r="N81" s="13"/>
      <c r="O81" s="13"/>
      <c r="P81" s="32" t="s">
        <v>1543</v>
      </c>
      <c r="Q81" s="11" t="s">
        <v>392</v>
      </c>
      <c r="R81" s="13">
        <v>42972</v>
      </c>
      <c r="S81" s="13"/>
      <c r="T81" s="13"/>
      <c r="U81" s="8" t="s">
        <v>1669</v>
      </c>
      <c r="V81" s="43"/>
      <c r="W81" s="43"/>
      <c r="X81" s="43"/>
      <c r="Y81" s="43"/>
      <c r="Z81" s="43"/>
    </row>
    <row r="82" spans="1:26" s="14" customFormat="1" ht="122.25" customHeight="1">
      <c r="A82" s="120">
        <f t="shared" si="1"/>
        <v>71</v>
      </c>
      <c r="B82" s="28" t="s">
        <v>862</v>
      </c>
      <c r="C82" s="2" t="s">
        <v>1027</v>
      </c>
      <c r="D82" s="8">
        <v>17</v>
      </c>
      <c r="E82" s="8" t="s">
        <v>1203</v>
      </c>
      <c r="F82" s="4">
        <f>9743/10000*5118</f>
        <v>4986.4674</v>
      </c>
      <c r="G82" s="8" t="s">
        <v>711</v>
      </c>
      <c r="H82" s="7" t="s">
        <v>1770</v>
      </c>
      <c r="I82" s="11" t="s">
        <v>867</v>
      </c>
      <c r="J82" s="2" t="s">
        <v>804</v>
      </c>
      <c r="K82" s="6">
        <v>40892</v>
      </c>
      <c r="L82" s="8"/>
      <c r="M82" s="48">
        <f>5401460.43*9743/10000</f>
        <v>5262642.896949</v>
      </c>
      <c r="N82" s="13"/>
      <c r="O82" s="13"/>
      <c r="P82" s="11" t="s">
        <v>2227</v>
      </c>
      <c r="Q82" s="11" t="s">
        <v>1544</v>
      </c>
      <c r="R82" s="8" t="s">
        <v>1545</v>
      </c>
      <c r="S82" s="11" t="s">
        <v>2228</v>
      </c>
      <c r="T82" s="8"/>
      <c r="U82" s="8" t="s">
        <v>1771</v>
      </c>
      <c r="V82" s="43"/>
      <c r="W82" s="43"/>
      <c r="X82" s="43"/>
      <c r="Y82" s="43"/>
      <c r="Z82" s="43"/>
    </row>
    <row r="83" spans="1:26" s="14" customFormat="1" ht="51">
      <c r="A83" s="120">
        <f t="shared" si="1"/>
        <v>72</v>
      </c>
      <c r="B83" s="28" t="s">
        <v>862</v>
      </c>
      <c r="C83" s="2" t="s">
        <v>1002</v>
      </c>
      <c r="D83" s="8">
        <v>82</v>
      </c>
      <c r="E83" s="8" t="s">
        <v>1204</v>
      </c>
      <c r="F83" s="5">
        <f>3961*21218/170000</f>
        <v>494.3794</v>
      </c>
      <c r="G83" s="8" t="s">
        <v>393</v>
      </c>
      <c r="H83" s="7" t="s">
        <v>1772</v>
      </c>
      <c r="I83" s="11" t="s">
        <v>867</v>
      </c>
      <c r="J83" s="2" t="s">
        <v>805</v>
      </c>
      <c r="K83" s="6">
        <v>40927</v>
      </c>
      <c r="L83" s="8"/>
      <c r="M83" s="48">
        <f>9709949.33*21218/170000</f>
        <v>1211915.911082</v>
      </c>
      <c r="N83" s="13"/>
      <c r="O83" s="13"/>
      <c r="P83" s="11"/>
      <c r="Q83" s="11"/>
      <c r="R83" s="11"/>
      <c r="S83" s="11"/>
      <c r="T83" s="11"/>
      <c r="U83" s="8"/>
      <c r="V83" s="25" t="s">
        <v>1104</v>
      </c>
      <c r="W83" s="51">
        <v>39400</v>
      </c>
      <c r="X83" s="43" t="s">
        <v>1114</v>
      </c>
      <c r="Y83" s="25" t="s">
        <v>1773</v>
      </c>
      <c r="Z83" s="25"/>
    </row>
    <row r="84" spans="1:26" s="14" customFormat="1" ht="118.5" customHeight="1">
      <c r="A84" s="120">
        <f t="shared" si="1"/>
        <v>73</v>
      </c>
      <c r="B84" s="28" t="s">
        <v>862</v>
      </c>
      <c r="C84" s="2" t="s">
        <v>1205</v>
      </c>
      <c r="D84" s="8"/>
      <c r="E84" s="23" t="s">
        <v>1115</v>
      </c>
      <c r="F84" s="5">
        <v>166</v>
      </c>
      <c r="G84" s="8">
        <v>1</v>
      </c>
      <c r="H84" s="7" t="s">
        <v>1774</v>
      </c>
      <c r="I84" s="11" t="s">
        <v>867</v>
      </c>
      <c r="J84" s="2" t="s">
        <v>806</v>
      </c>
      <c r="K84" s="6">
        <v>40941</v>
      </c>
      <c r="L84" s="23"/>
      <c r="M84" s="48">
        <v>162920.7</v>
      </c>
      <c r="N84" s="13"/>
      <c r="O84" s="13"/>
      <c r="P84" s="11" t="s">
        <v>1165</v>
      </c>
      <c r="Q84" s="11" t="s">
        <v>1167</v>
      </c>
      <c r="R84" s="13">
        <v>41498</v>
      </c>
      <c r="S84" s="13"/>
      <c r="T84" s="13"/>
      <c r="U84" s="8" t="s">
        <v>1775</v>
      </c>
      <c r="V84" s="43"/>
      <c r="W84" s="43"/>
      <c r="X84" s="43"/>
      <c r="Y84" s="43"/>
      <c r="Z84" s="43"/>
    </row>
    <row r="85" spans="1:26" s="14" customFormat="1" ht="102">
      <c r="A85" s="120">
        <f t="shared" si="1"/>
        <v>74</v>
      </c>
      <c r="B85" s="28" t="s">
        <v>862</v>
      </c>
      <c r="C85" s="2" t="s">
        <v>1206</v>
      </c>
      <c r="D85" s="8"/>
      <c r="E85" s="8" t="s">
        <v>1207</v>
      </c>
      <c r="F85" s="5">
        <v>100</v>
      </c>
      <c r="G85" s="8">
        <v>1</v>
      </c>
      <c r="H85" s="7" t="s">
        <v>1776</v>
      </c>
      <c r="I85" s="11" t="s">
        <v>867</v>
      </c>
      <c r="J85" s="2" t="s">
        <v>807</v>
      </c>
      <c r="K85" s="6">
        <v>40941</v>
      </c>
      <c r="L85" s="23"/>
      <c r="M85" s="48">
        <v>98145</v>
      </c>
      <c r="N85" s="13"/>
      <c r="O85" s="13"/>
      <c r="P85" s="11" t="s">
        <v>1165</v>
      </c>
      <c r="Q85" s="11" t="s">
        <v>1166</v>
      </c>
      <c r="R85" s="13">
        <v>41498</v>
      </c>
      <c r="S85" s="13"/>
      <c r="T85" s="13"/>
      <c r="U85" s="8" t="s">
        <v>1775</v>
      </c>
      <c r="V85" s="43"/>
      <c r="W85" s="43"/>
      <c r="X85" s="43"/>
      <c r="Y85" s="43"/>
      <c r="Z85" s="43"/>
    </row>
    <row r="86" spans="1:26" s="14" customFormat="1" ht="122.25" customHeight="1">
      <c r="A86" s="120">
        <f t="shared" si="1"/>
        <v>75</v>
      </c>
      <c r="B86" s="28" t="s">
        <v>862</v>
      </c>
      <c r="C86" s="2" t="s">
        <v>1020</v>
      </c>
      <c r="D86" s="8">
        <v>25</v>
      </c>
      <c r="E86" s="8" t="s">
        <v>1208</v>
      </c>
      <c r="F86" s="5">
        <v>9590</v>
      </c>
      <c r="G86" s="8">
        <v>1</v>
      </c>
      <c r="H86" s="7" t="s">
        <v>1719</v>
      </c>
      <c r="I86" s="11" t="s">
        <v>867</v>
      </c>
      <c r="J86" s="2" t="s">
        <v>808</v>
      </c>
      <c r="K86" s="6">
        <v>40947</v>
      </c>
      <c r="L86" s="8"/>
      <c r="M86" s="48">
        <v>8139224.8</v>
      </c>
      <c r="N86" s="13"/>
      <c r="O86" s="13"/>
      <c r="P86" s="11" t="s">
        <v>1116</v>
      </c>
      <c r="Q86" s="11" t="s">
        <v>1117</v>
      </c>
      <c r="R86" s="13">
        <v>40253</v>
      </c>
      <c r="S86" s="13"/>
      <c r="T86" s="13"/>
      <c r="U86" s="8" t="s">
        <v>1777</v>
      </c>
      <c r="V86" s="43"/>
      <c r="W86" s="43"/>
      <c r="X86" s="43"/>
      <c r="Y86" s="43"/>
      <c r="Z86" s="43"/>
    </row>
    <row r="87" spans="1:26" s="14" customFormat="1" ht="108.75" customHeight="1">
      <c r="A87" s="120">
        <f t="shared" si="1"/>
        <v>76</v>
      </c>
      <c r="B87" s="28" t="s">
        <v>862</v>
      </c>
      <c r="C87" s="2" t="s">
        <v>1027</v>
      </c>
      <c r="D87" s="8" t="s">
        <v>1209</v>
      </c>
      <c r="E87" s="8" t="s">
        <v>1210</v>
      </c>
      <c r="F87" s="5">
        <v>10328</v>
      </c>
      <c r="G87" s="8">
        <v>1</v>
      </c>
      <c r="H87" s="7" t="s">
        <v>1778</v>
      </c>
      <c r="I87" s="11" t="s">
        <v>867</v>
      </c>
      <c r="J87" s="2" t="s">
        <v>809</v>
      </c>
      <c r="K87" s="6">
        <v>40952</v>
      </c>
      <c r="L87" s="8"/>
      <c r="M87" s="48">
        <v>7801366.34</v>
      </c>
      <c r="N87" s="13"/>
      <c r="O87" s="13"/>
      <c r="P87" s="11" t="s">
        <v>1118</v>
      </c>
      <c r="Q87" s="11" t="s">
        <v>1119</v>
      </c>
      <c r="R87" s="13">
        <v>40578</v>
      </c>
      <c r="S87" s="13"/>
      <c r="T87" s="13"/>
      <c r="U87" s="8" t="s">
        <v>1779</v>
      </c>
      <c r="V87" s="43"/>
      <c r="W87" s="43"/>
      <c r="X87" s="43"/>
      <c r="Y87" s="43"/>
      <c r="Z87" s="43"/>
    </row>
    <row r="88" spans="1:26" s="14" customFormat="1" ht="120" customHeight="1">
      <c r="A88" s="120">
        <f t="shared" si="1"/>
        <v>77</v>
      </c>
      <c r="B88" s="28" t="s">
        <v>862</v>
      </c>
      <c r="C88" s="2" t="s">
        <v>1211</v>
      </c>
      <c r="D88" s="8">
        <v>38</v>
      </c>
      <c r="E88" s="8" t="s">
        <v>1212</v>
      </c>
      <c r="F88" s="5">
        <v>5651</v>
      </c>
      <c r="G88" s="8">
        <v>1</v>
      </c>
      <c r="H88" s="7" t="s">
        <v>1780</v>
      </c>
      <c r="I88" s="11" t="s">
        <v>867</v>
      </c>
      <c r="J88" s="2" t="s">
        <v>810</v>
      </c>
      <c r="K88" s="6">
        <v>40953</v>
      </c>
      <c r="L88" s="8"/>
      <c r="M88" s="48">
        <v>1147531.33</v>
      </c>
      <c r="N88" s="13"/>
      <c r="O88" s="13"/>
      <c r="P88" s="11" t="s">
        <v>1120</v>
      </c>
      <c r="Q88" s="11" t="s">
        <v>1121</v>
      </c>
      <c r="R88" s="13">
        <v>40253</v>
      </c>
      <c r="S88" s="13"/>
      <c r="T88" s="13"/>
      <c r="U88" s="8" t="s">
        <v>1781</v>
      </c>
      <c r="V88" s="43"/>
      <c r="W88" s="43"/>
      <c r="X88" s="43"/>
      <c r="Y88" s="43"/>
      <c r="Z88" s="43"/>
    </row>
    <row r="89" spans="1:26" s="14" customFormat="1" ht="247.5" customHeight="1">
      <c r="A89" s="120">
        <f t="shared" si="1"/>
        <v>78</v>
      </c>
      <c r="B89" s="28" t="s">
        <v>862</v>
      </c>
      <c r="C89" s="2" t="s">
        <v>1213</v>
      </c>
      <c r="D89" s="8">
        <v>2</v>
      </c>
      <c r="E89" s="8" t="s">
        <v>1214</v>
      </c>
      <c r="F89" s="5">
        <v>16674</v>
      </c>
      <c r="G89" s="8">
        <v>1</v>
      </c>
      <c r="H89" s="7" t="s">
        <v>1782</v>
      </c>
      <c r="I89" s="11" t="s">
        <v>867</v>
      </c>
      <c r="J89" s="2" t="s">
        <v>811</v>
      </c>
      <c r="K89" s="6">
        <v>40953</v>
      </c>
      <c r="L89" s="8"/>
      <c r="M89" s="48">
        <v>12594885.98</v>
      </c>
      <c r="N89" s="13"/>
      <c r="O89" s="13"/>
      <c r="P89" s="11" t="s">
        <v>1122</v>
      </c>
      <c r="Q89" s="11" t="s">
        <v>1123</v>
      </c>
      <c r="R89" s="13">
        <v>40462</v>
      </c>
      <c r="S89" s="13"/>
      <c r="T89" s="13"/>
      <c r="U89" s="33" t="s">
        <v>2314</v>
      </c>
      <c r="V89" s="43"/>
      <c r="W89" s="43"/>
      <c r="X89" s="43"/>
      <c r="Y89" s="43"/>
      <c r="Z89" s="43"/>
    </row>
    <row r="90" spans="1:26" s="14" customFormat="1" ht="111.75" customHeight="1">
      <c r="A90" s="120">
        <f t="shared" si="1"/>
        <v>79</v>
      </c>
      <c r="B90" s="28" t="s">
        <v>862</v>
      </c>
      <c r="C90" s="2" t="s">
        <v>1037</v>
      </c>
      <c r="D90" s="8" t="s">
        <v>1216</v>
      </c>
      <c r="E90" s="8" t="s">
        <v>1217</v>
      </c>
      <c r="F90" s="5">
        <v>10456</v>
      </c>
      <c r="G90" s="8">
        <v>1</v>
      </c>
      <c r="H90" s="7" t="s">
        <v>1719</v>
      </c>
      <c r="I90" s="11" t="s">
        <v>867</v>
      </c>
      <c r="J90" s="2" t="s">
        <v>812</v>
      </c>
      <c r="K90" s="6">
        <v>40968</v>
      </c>
      <c r="L90" s="8"/>
      <c r="M90" s="48">
        <v>7898052.52</v>
      </c>
      <c r="N90" s="13"/>
      <c r="O90" s="13"/>
      <c r="P90" s="11" t="s">
        <v>715</v>
      </c>
      <c r="Q90" s="11" t="s">
        <v>716</v>
      </c>
      <c r="R90" s="13">
        <v>40261</v>
      </c>
      <c r="S90" s="13"/>
      <c r="T90" s="13"/>
      <c r="U90" s="8" t="s">
        <v>1783</v>
      </c>
      <c r="V90" s="43"/>
      <c r="W90" s="43"/>
      <c r="X90" s="43"/>
      <c r="Y90" s="43"/>
      <c r="Z90" s="43"/>
    </row>
    <row r="91" spans="1:26" s="14" customFormat="1" ht="98.25" customHeight="1">
      <c r="A91" s="120">
        <f t="shared" si="1"/>
        <v>80</v>
      </c>
      <c r="B91" s="28" t="s">
        <v>862</v>
      </c>
      <c r="C91" s="2" t="s">
        <v>998</v>
      </c>
      <c r="D91" s="8">
        <v>284</v>
      </c>
      <c r="E91" s="8" t="s">
        <v>1218</v>
      </c>
      <c r="F91" s="5">
        <v>4268</v>
      </c>
      <c r="G91" s="8">
        <v>1</v>
      </c>
      <c r="H91" s="7" t="s">
        <v>1784</v>
      </c>
      <c r="I91" s="11" t="s">
        <v>867</v>
      </c>
      <c r="J91" s="2" t="s">
        <v>813</v>
      </c>
      <c r="K91" s="6">
        <v>40968</v>
      </c>
      <c r="L91" s="8"/>
      <c r="M91" s="48">
        <v>4057017.4</v>
      </c>
      <c r="N91" s="13"/>
      <c r="O91" s="13"/>
      <c r="P91" s="11" t="s">
        <v>717</v>
      </c>
      <c r="Q91" s="11" t="s">
        <v>718</v>
      </c>
      <c r="R91" s="13">
        <v>40277</v>
      </c>
      <c r="S91" s="13"/>
      <c r="T91" s="13"/>
      <c r="U91" s="8" t="s">
        <v>1785</v>
      </c>
      <c r="V91" s="43"/>
      <c r="W91" s="43"/>
      <c r="X91" s="43"/>
      <c r="Y91" s="43"/>
      <c r="Z91" s="43"/>
    </row>
    <row r="92" spans="1:26" s="14" customFormat="1" ht="103.5" customHeight="1">
      <c r="A92" s="120">
        <f t="shared" si="1"/>
        <v>81</v>
      </c>
      <c r="B92" s="28" t="s">
        <v>862</v>
      </c>
      <c r="C92" s="2" t="s">
        <v>1011</v>
      </c>
      <c r="D92" s="8" t="s">
        <v>1219</v>
      </c>
      <c r="E92" s="8" t="s">
        <v>702</v>
      </c>
      <c r="F92" s="5">
        <v>9551</v>
      </c>
      <c r="G92" s="8">
        <v>1</v>
      </c>
      <c r="H92" s="7" t="s">
        <v>1786</v>
      </c>
      <c r="I92" s="11" t="s">
        <v>867</v>
      </c>
      <c r="J92" s="2" t="s">
        <v>814</v>
      </c>
      <c r="K92" s="6">
        <v>40968</v>
      </c>
      <c r="L92" s="8"/>
      <c r="M92" s="48">
        <v>8106124.72</v>
      </c>
      <c r="N92" s="13"/>
      <c r="O92" s="13"/>
      <c r="P92" s="11" t="s">
        <v>719</v>
      </c>
      <c r="Q92" s="11" t="s">
        <v>737</v>
      </c>
      <c r="R92" s="13">
        <v>40246</v>
      </c>
      <c r="S92" s="13"/>
      <c r="T92" s="13"/>
      <c r="U92" s="8" t="s">
        <v>1787</v>
      </c>
      <c r="V92" s="43"/>
      <c r="W92" s="43"/>
      <c r="X92" s="43"/>
      <c r="Y92" s="43"/>
      <c r="Z92" s="43"/>
    </row>
    <row r="93" spans="1:26" s="14" customFormat="1" ht="111" customHeight="1">
      <c r="A93" s="120">
        <f t="shared" si="1"/>
        <v>82</v>
      </c>
      <c r="B93" s="28" t="s">
        <v>862</v>
      </c>
      <c r="C93" s="2" t="s">
        <v>1020</v>
      </c>
      <c r="D93" s="8" t="s">
        <v>703</v>
      </c>
      <c r="E93" s="8" t="s">
        <v>704</v>
      </c>
      <c r="F93" s="5">
        <v>9936</v>
      </c>
      <c r="G93" s="8">
        <v>1</v>
      </c>
      <c r="H93" s="7" t="s">
        <v>1719</v>
      </c>
      <c r="I93" s="11" t="s">
        <v>867</v>
      </c>
      <c r="J93" s="2" t="s">
        <v>815</v>
      </c>
      <c r="K93" s="6">
        <v>40968</v>
      </c>
      <c r="L93" s="8"/>
      <c r="M93" s="48">
        <v>8432881.92</v>
      </c>
      <c r="N93" s="13"/>
      <c r="O93" s="13"/>
      <c r="P93" s="11" t="s">
        <v>738</v>
      </c>
      <c r="Q93" s="11" t="s">
        <v>739</v>
      </c>
      <c r="R93" s="13">
        <v>40249</v>
      </c>
      <c r="S93" s="13"/>
      <c r="T93" s="13"/>
      <c r="U93" s="8" t="s">
        <v>1788</v>
      </c>
      <c r="V93" s="43"/>
      <c r="W93" s="43"/>
      <c r="X93" s="43"/>
      <c r="Y93" s="43"/>
      <c r="Z93" s="43"/>
    </row>
    <row r="94" spans="1:26" ht="105">
      <c r="A94" s="120">
        <f t="shared" si="1"/>
        <v>83</v>
      </c>
      <c r="B94" s="29" t="s">
        <v>862</v>
      </c>
      <c r="C94" s="2" t="s">
        <v>1060</v>
      </c>
      <c r="D94" s="8">
        <v>129</v>
      </c>
      <c r="E94" s="8" t="s">
        <v>1340</v>
      </c>
      <c r="F94" s="5">
        <v>2010</v>
      </c>
      <c r="G94" s="8">
        <v>1</v>
      </c>
      <c r="H94" s="9" t="s">
        <v>1789</v>
      </c>
      <c r="I94" s="8" t="s">
        <v>867</v>
      </c>
      <c r="J94" s="8" t="s">
        <v>818</v>
      </c>
      <c r="K94" s="10">
        <v>41003</v>
      </c>
      <c r="L94" s="8"/>
      <c r="M94" s="48">
        <v>4927290.62</v>
      </c>
      <c r="N94" s="13"/>
      <c r="O94" s="13"/>
      <c r="P94" s="8"/>
      <c r="Q94" s="8"/>
      <c r="R94" s="10"/>
      <c r="S94" s="10"/>
      <c r="T94" s="10"/>
      <c r="U94" s="8"/>
      <c r="V94" s="37" t="s">
        <v>1790</v>
      </c>
      <c r="W94" s="63" t="s">
        <v>1791</v>
      </c>
      <c r="X94" s="37" t="s">
        <v>1792</v>
      </c>
      <c r="Y94" s="25" t="s">
        <v>2435</v>
      </c>
      <c r="Z94" s="25" t="s">
        <v>1793</v>
      </c>
    </row>
    <row r="95" spans="1:26" s="14" customFormat="1" ht="103.5" customHeight="1">
      <c r="A95" s="120">
        <f t="shared" si="1"/>
        <v>84</v>
      </c>
      <c r="B95" s="28" t="s">
        <v>862</v>
      </c>
      <c r="C95" s="2" t="s">
        <v>1341</v>
      </c>
      <c r="D95" s="8">
        <v>8</v>
      </c>
      <c r="E95" s="8" t="s">
        <v>1321</v>
      </c>
      <c r="F95" s="5">
        <v>13313</v>
      </c>
      <c r="G95" s="8">
        <v>1</v>
      </c>
      <c r="H95" s="7" t="s">
        <v>1794</v>
      </c>
      <c r="I95" s="11" t="s">
        <v>867</v>
      </c>
      <c r="J95" s="2" t="s">
        <v>819</v>
      </c>
      <c r="K95" s="6">
        <v>41003</v>
      </c>
      <c r="L95" s="8"/>
      <c r="M95" s="48">
        <v>10056118.33</v>
      </c>
      <c r="N95" s="13"/>
      <c r="O95" s="13"/>
      <c r="P95" s="11" t="s">
        <v>726</v>
      </c>
      <c r="Q95" s="11" t="s">
        <v>740</v>
      </c>
      <c r="R95" s="13">
        <v>40312</v>
      </c>
      <c r="S95" s="13"/>
      <c r="T95" s="13"/>
      <c r="U95" s="8" t="s">
        <v>1288</v>
      </c>
      <c r="V95" s="43"/>
      <c r="W95" s="43"/>
      <c r="X95" s="43"/>
      <c r="Y95" s="43"/>
      <c r="Z95" s="43"/>
    </row>
    <row r="96" spans="1:26" s="14" customFormat="1" ht="99" customHeight="1">
      <c r="A96" s="120">
        <f t="shared" si="1"/>
        <v>85</v>
      </c>
      <c r="B96" s="28" t="s">
        <v>862</v>
      </c>
      <c r="C96" s="2" t="s">
        <v>1211</v>
      </c>
      <c r="D96" s="8">
        <v>40</v>
      </c>
      <c r="E96" s="8" t="s">
        <v>1342</v>
      </c>
      <c r="F96" s="5">
        <v>20163</v>
      </c>
      <c r="G96" s="8">
        <v>1</v>
      </c>
      <c r="H96" s="7" t="s">
        <v>1707</v>
      </c>
      <c r="I96" s="11" t="s">
        <v>867</v>
      </c>
      <c r="J96" s="2" t="s">
        <v>820</v>
      </c>
      <c r="K96" s="6">
        <v>41003</v>
      </c>
      <c r="L96" s="8"/>
      <c r="M96" s="48">
        <v>3252726.98</v>
      </c>
      <c r="N96" s="13"/>
      <c r="O96" s="13"/>
      <c r="P96" s="11" t="s">
        <v>2360</v>
      </c>
      <c r="Q96" s="11" t="s">
        <v>2359</v>
      </c>
      <c r="R96" s="13">
        <v>41943</v>
      </c>
      <c r="S96" s="13"/>
      <c r="T96" s="13"/>
      <c r="U96" s="8" t="s">
        <v>1709</v>
      </c>
      <c r="V96" s="43"/>
      <c r="W96" s="43"/>
      <c r="X96" s="43"/>
      <c r="Y96" s="43"/>
      <c r="Z96" s="43"/>
    </row>
    <row r="97" spans="1:26" s="14" customFormat="1" ht="129" customHeight="1">
      <c r="A97" s="120">
        <f t="shared" si="1"/>
        <v>86</v>
      </c>
      <c r="B97" s="28" t="s">
        <v>862</v>
      </c>
      <c r="C97" s="2" t="s">
        <v>1336</v>
      </c>
      <c r="D97" s="8">
        <v>15</v>
      </c>
      <c r="E97" s="8" t="s">
        <v>1337</v>
      </c>
      <c r="F97" s="5">
        <v>8080</v>
      </c>
      <c r="G97" s="8">
        <v>1</v>
      </c>
      <c r="H97" s="7" t="s">
        <v>1796</v>
      </c>
      <c r="I97" s="11" t="s">
        <v>867</v>
      </c>
      <c r="J97" s="2" t="s">
        <v>816</v>
      </c>
      <c r="K97" s="6">
        <v>41004</v>
      </c>
      <c r="L97" s="8"/>
      <c r="M97" s="48">
        <v>6857657.6</v>
      </c>
      <c r="N97" s="13"/>
      <c r="O97" s="13"/>
      <c r="P97" s="11" t="s">
        <v>742</v>
      </c>
      <c r="Q97" s="11" t="s">
        <v>743</v>
      </c>
      <c r="R97" s="13">
        <v>41205</v>
      </c>
      <c r="S97" s="13"/>
      <c r="T97" s="13"/>
      <c r="U97" s="8" t="s">
        <v>1797</v>
      </c>
      <c r="V97" s="43"/>
      <c r="W97" s="43"/>
      <c r="X97" s="43"/>
      <c r="Y97" s="43"/>
      <c r="Z97" s="43"/>
    </row>
    <row r="98" spans="1:26" s="14" customFormat="1" ht="105" customHeight="1">
      <c r="A98" s="120">
        <f t="shared" si="1"/>
        <v>87</v>
      </c>
      <c r="B98" s="28" t="s">
        <v>862</v>
      </c>
      <c r="C98" s="2" t="s">
        <v>1338</v>
      </c>
      <c r="D98" s="8">
        <v>87</v>
      </c>
      <c r="E98" s="8" t="s">
        <v>1339</v>
      </c>
      <c r="F98" s="5">
        <v>7868</v>
      </c>
      <c r="G98" s="8">
        <v>1</v>
      </c>
      <c r="H98" s="7" t="s">
        <v>1798</v>
      </c>
      <c r="I98" s="11" t="s">
        <v>867</v>
      </c>
      <c r="J98" s="2" t="s">
        <v>817</v>
      </c>
      <c r="K98" s="6">
        <v>41004</v>
      </c>
      <c r="L98" s="8"/>
      <c r="M98" s="48">
        <v>6677728.96</v>
      </c>
      <c r="N98" s="13"/>
      <c r="O98" s="13"/>
      <c r="P98" s="11" t="s">
        <v>1546</v>
      </c>
      <c r="Q98" s="11" t="s">
        <v>741</v>
      </c>
      <c r="R98" s="13">
        <v>40870</v>
      </c>
      <c r="S98" s="13"/>
      <c r="T98" s="13"/>
      <c r="U98" s="8" t="s">
        <v>1799</v>
      </c>
      <c r="V98" s="43"/>
      <c r="W98" s="43"/>
      <c r="X98" s="43"/>
      <c r="Y98" s="43"/>
      <c r="Z98" s="43"/>
    </row>
    <row r="99" spans="1:26" s="14" customFormat="1" ht="92.25" customHeight="1">
      <c r="A99" s="120">
        <f t="shared" si="1"/>
        <v>88</v>
      </c>
      <c r="B99" s="28" t="s">
        <v>862</v>
      </c>
      <c r="C99" s="2" t="s">
        <v>1005</v>
      </c>
      <c r="D99" s="8">
        <v>112</v>
      </c>
      <c r="E99" s="8" t="s">
        <v>1343</v>
      </c>
      <c r="F99" s="5">
        <v>671</v>
      </c>
      <c r="G99" s="8">
        <v>1</v>
      </c>
      <c r="H99" s="7" t="s">
        <v>1800</v>
      </c>
      <c r="I99" s="11" t="s">
        <v>867</v>
      </c>
      <c r="J99" s="2" t="s">
        <v>821</v>
      </c>
      <c r="K99" s="6">
        <v>41016</v>
      </c>
      <c r="L99" s="8"/>
      <c r="M99" s="48">
        <v>1869183.63</v>
      </c>
      <c r="N99" s="13"/>
      <c r="O99" s="13"/>
      <c r="P99" s="11"/>
      <c r="Q99" s="11"/>
      <c r="R99" s="11"/>
      <c r="S99" s="11"/>
      <c r="T99" s="11"/>
      <c r="U99" s="8"/>
      <c r="V99" s="43" t="s">
        <v>1417</v>
      </c>
      <c r="W99" s="50">
        <v>36371</v>
      </c>
      <c r="X99" s="43" t="s">
        <v>1418</v>
      </c>
      <c r="Y99" s="43" t="s">
        <v>1547</v>
      </c>
      <c r="Z99" s="43"/>
    </row>
    <row r="100" spans="1:26" s="14" customFormat="1" ht="103.5" customHeight="1">
      <c r="A100" s="120">
        <f t="shared" si="1"/>
        <v>89</v>
      </c>
      <c r="B100" s="28" t="s">
        <v>862</v>
      </c>
      <c r="C100" s="2" t="s">
        <v>1291</v>
      </c>
      <c r="D100" s="8" t="s">
        <v>1344</v>
      </c>
      <c r="E100" s="8" t="s">
        <v>1345</v>
      </c>
      <c r="F100" s="5">
        <v>26893</v>
      </c>
      <c r="G100" s="8">
        <v>1</v>
      </c>
      <c r="H100" s="7" t="s">
        <v>1801</v>
      </c>
      <c r="I100" s="11" t="s">
        <v>867</v>
      </c>
      <c r="J100" s="2" t="s">
        <v>822</v>
      </c>
      <c r="K100" s="6">
        <v>41023</v>
      </c>
      <c r="L100" s="8"/>
      <c r="M100" s="48">
        <v>20313917.99</v>
      </c>
      <c r="N100" s="13"/>
      <c r="O100" s="13"/>
      <c r="P100" s="11" t="s">
        <v>2358</v>
      </c>
      <c r="Q100" s="11" t="s">
        <v>744</v>
      </c>
      <c r="R100" s="13">
        <v>40474</v>
      </c>
      <c r="S100" s="13"/>
      <c r="T100" s="13"/>
      <c r="U100" s="8" t="s">
        <v>1709</v>
      </c>
      <c r="V100" s="43"/>
      <c r="W100" s="43"/>
      <c r="X100" s="43"/>
      <c r="Y100" s="43"/>
      <c r="Z100" s="43"/>
    </row>
    <row r="101" spans="1:26" s="14" customFormat="1" ht="67.5" customHeight="1">
      <c r="A101" s="120">
        <f t="shared" si="1"/>
        <v>90</v>
      </c>
      <c r="B101" s="28" t="s">
        <v>862</v>
      </c>
      <c r="C101" s="2" t="s">
        <v>1322</v>
      </c>
      <c r="D101" s="8"/>
      <c r="E101" s="8" t="s">
        <v>1346</v>
      </c>
      <c r="F101" s="5">
        <v>652</v>
      </c>
      <c r="G101" s="8">
        <v>1</v>
      </c>
      <c r="H101" s="7" t="s">
        <v>1802</v>
      </c>
      <c r="I101" s="11" t="s">
        <v>867</v>
      </c>
      <c r="J101" s="2" t="s">
        <v>823</v>
      </c>
      <c r="K101" s="6">
        <v>41023</v>
      </c>
      <c r="L101" s="8"/>
      <c r="M101" s="48">
        <v>392849.56</v>
      </c>
      <c r="N101" s="13"/>
      <c r="O101" s="13"/>
      <c r="P101" s="11" t="s">
        <v>1162</v>
      </c>
      <c r="Q101" s="11" t="s">
        <v>1164</v>
      </c>
      <c r="R101" s="13">
        <v>41508</v>
      </c>
      <c r="S101" s="13"/>
      <c r="T101" s="13"/>
      <c r="U101" s="8" t="s">
        <v>1679</v>
      </c>
      <c r="V101" s="43"/>
      <c r="W101" s="43"/>
      <c r="X101" s="43"/>
      <c r="Y101" s="43"/>
      <c r="Z101" s="43"/>
    </row>
    <row r="102" spans="1:26" s="14" customFormat="1" ht="76.5">
      <c r="A102" s="120">
        <f t="shared" si="1"/>
        <v>91</v>
      </c>
      <c r="B102" s="28" t="s">
        <v>862</v>
      </c>
      <c r="C102" s="2" t="s">
        <v>343</v>
      </c>
      <c r="D102" s="8">
        <v>11</v>
      </c>
      <c r="E102" s="8" t="s">
        <v>1347</v>
      </c>
      <c r="F102" s="5">
        <f>1657*3581/10000</f>
        <v>593.3717</v>
      </c>
      <c r="G102" s="8" t="s">
        <v>394</v>
      </c>
      <c r="H102" s="7" t="s">
        <v>1803</v>
      </c>
      <c r="I102" s="11" t="s">
        <v>867</v>
      </c>
      <c r="J102" s="2" t="s">
        <v>824</v>
      </c>
      <c r="K102" s="6">
        <v>41024</v>
      </c>
      <c r="L102" s="8"/>
      <c r="M102" s="48">
        <v>4061950.53</v>
      </c>
      <c r="N102" s="13"/>
      <c r="O102" s="13"/>
      <c r="P102" s="11"/>
      <c r="Q102" s="11"/>
      <c r="R102" s="11"/>
      <c r="S102" s="11"/>
      <c r="T102" s="11"/>
      <c r="U102" s="8"/>
      <c r="V102" s="43"/>
      <c r="W102" s="43"/>
      <c r="X102" s="43"/>
      <c r="Y102" s="43"/>
      <c r="Z102" s="43"/>
    </row>
    <row r="103" spans="1:26" s="14" customFormat="1" ht="63.75">
      <c r="A103" s="120">
        <f t="shared" si="1"/>
        <v>92</v>
      </c>
      <c r="B103" s="28" t="s">
        <v>862</v>
      </c>
      <c r="C103" s="2" t="s">
        <v>998</v>
      </c>
      <c r="D103" s="8" t="s">
        <v>1348</v>
      </c>
      <c r="E103" s="8" t="s">
        <v>1349</v>
      </c>
      <c r="F103" s="5">
        <v>971</v>
      </c>
      <c r="G103" s="8">
        <v>1</v>
      </c>
      <c r="H103" s="7" t="s">
        <v>1804</v>
      </c>
      <c r="I103" s="11" t="s">
        <v>867</v>
      </c>
      <c r="J103" s="2" t="s">
        <v>825</v>
      </c>
      <c r="K103" s="6">
        <v>41034</v>
      </c>
      <c r="L103" s="8"/>
      <c r="M103" s="48">
        <v>510512.28</v>
      </c>
      <c r="N103" s="13"/>
      <c r="O103" s="13"/>
      <c r="P103" s="11"/>
      <c r="Q103" s="11"/>
      <c r="R103" s="11"/>
      <c r="S103" s="11"/>
      <c r="T103" s="11"/>
      <c r="U103" s="8"/>
      <c r="V103" s="43"/>
      <c r="W103" s="43"/>
      <c r="X103" s="43"/>
      <c r="Y103" s="43"/>
      <c r="Z103" s="43"/>
    </row>
    <row r="104" spans="1:26" s="14" customFormat="1" ht="93" customHeight="1">
      <c r="A104" s="120">
        <f t="shared" si="1"/>
        <v>93</v>
      </c>
      <c r="B104" s="28" t="s">
        <v>862</v>
      </c>
      <c r="C104" s="2" t="s">
        <v>1350</v>
      </c>
      <c r="D104" s="21" t="s">
        <v>1351</v>
      </c>
      <c r="E104" s="8" t="s">
        <v>1352</v>
      </c>
      <c r="F104" s="5">
        <v>75</v>
      </c>
      <c r="G104" s="8">
        <v>1</v>
      </c>
      <c r="H104" s="7" t="s">
        <v>1805</v>
      </c>
      <c r="I104" s="11" t="s">
        <v>867</v>
      </c>
      <c r="J104" s="2" t="s">
        <v>826</v>
      </c>
      <c r="K104" s="6">
        <v>41046</v>
      </c>
      <c r="L104" s="8"/>
      <c r="M104" s="48">
        <v>72536.25</v>
      </c>
      <c r="N104" s="13"/>
      <c r="O104" s="13"/>
      <c r="P104" s="11" t="s">
        <v>535</v>
      </c>
      <c r="Q104" s="11" t="s">
        <v>727</v>
      </c>
      <c r="R104" s="13">
        <v>42544</v>
      </c>
      <c r="S104" s="11"/>
      <c r="T104" s="11"/>
      <c r="U104" s="8" t="s">
        <v>1669</v>
      </c>
      <c r="V104" s="43"/>
      <c r="W104" s="43"/>
      <c r="X104" s="43"/>
      <c r="Y104" s="43"/>
      <c r="Z104" s="43"/>
    </row>
    <row r="105" spans="1:26" s="14" customFormat="1" ht="186" customHeight="1">
      <c r="A105" s="120">
        <f t="shared" si="1"/>
        <v>94</v>
      </c>
      <c r="B105" s="28" t="s">
        <v>862</v>
      </c>
      <c r="C105" s="2" t="s">
        <v>1028</v>
      </c>
      <c r="D105" s="8" t="s">
        <v>1050</v>
      </c>
      <c r="E105" s="8" t="s">
        <v>1353</v>
      </c>
      <c r="F105" s="5">
        <v>37634</v>
      </c>
      <c r="G105" s="8">
        <v>1</v>
      </c>
      <c r="H105" s="7" t="s">
        <v>1806</v>
      </c>
      <c r="I105" s="11" t="s">
        <v>867</v>
      </c>
      <c r="J105" s="2" t="s">
        <v>827</v>
      </c>
      <c r="K105" s="6">
        <v>41059</v>
      </c>
      <c r="L105" s="64">
        <v>40000000</v>
      </c>
      <c r="M105" s="48">
        <v>7848344.9</v>
      </c>
      <c r="N105" s="13"/>
      <c r="O105" s="13"/>
      <c r="P105" s="11" t="s">
        <v>1029</v>
      </c>
      <c r="Q105" s="11" t="s">
        <v>728</v>
      </c>
      <c r="R105" s="13">
        <v>42039</v>
      </c>
      <c r="S105" s="11"/>
      <c r="T105" s="11"/>
      <c r="U105" s="8" t="s">
        <v>1667</v>
      </c>
      <c r="V105" s="43"/>
      <c r="W105" s="43"/>
      <c r="X105" s="43"/>
      <c r="Y105" s="43"/>
      <c r="Z105" s="43"/>
    </row>
    <row r="106" spans="1:26" s="14" customFormat="1" ht="134.25" customHeight="1">
      <c r="A106" s="120">
        <f t="shared" si="1"/>
        <v>95</v>
      </c>
      <c r="B106" s="28" t="s">
        <v>862</v>
      </c>
      <c r="C106" s="2" t="s">
        <v>1341</v>
      </c>
      <c r="D106" s="8" t="s">
        <v>1355</v>
      </c>
      <c r="E106" s="8" t="s">
        <v>1356</v>
      </c>
      <c r="F106" s="5">
        <v>6527</v>
      </c>
      <c r="G106" s="8">
        <v>1</v>
      </c>
      <c r="H106" s="7" t="s">
        <v>1719</v>
      </c>
      <c r="I106" s="11" t="s">
        <v>867</v>
      </c>
      <c r="J106" s="2" t="s">
        <v>828</v>
      </c>
      <c r="K106" s="6">
        <v>41169</v>
      </c>
      <c r="L106" s="8"/>
      <c r="M106" s="48">
        <v>5539595.44</v>
      </c>
      <c r="N106" s="13"/>
      <c r="O106" s="13"/>
      <c r="P106" s="11" t="s">
        <v>1673</v>
      </c>
      <c r="Q106" s="11" t="s">
        <v>1672</v>
      </c>
      <c r="R106" s="13">
        <v>44180</v>
      </c>
      <c r="S106" s="13"/>
      <c r="T106" s="13"/>
      <c r="U106" s="8" t="s">
        <v>1671</v>
      </c>
      <c r="V106" s="43"/>
      <c r="W106" s="43"/>
      <c r="X106" s="43"/>
      <c r="Y106" s="43"/>
      <c r="Z106" s="43"/>
    </row>
    <row r="107" spans="1:26" s="14" customFormat="1" ht="100.5" customHeight="1">
      <c r="A107" s="120">
        <f t="shared" si="1"/>
        <v>96</v>
      </c>
      <c r="B107" s="28" t="s">
        <v>862</v>
      </c>
      <c r="C107" s="2" t="s">
        <v>1341</v>
      </c>
      <c r="D107" s="8" t="s">
        <v>1357</v>
      </c>
      <c r="E107" s="8" t="s">
        <v>1358</v>
      </c>
      <c r="F107" s="5">
        <v>8802</v>
      </c>
      <c r="G107" s="8">
        <v>1</v>
      </c>
      <c r="H107" s="7" t="s">
        <v>1807</v>
      </c>
      <c r="I107" s="11" t="s">
        <v>867</v>
      </c>
      <c r="J107" s="2" t="s">
        <v>829</v>
      </c>
      <c r="K107" s="6">
        <v>41169</v>
      </c>
      <c r="L107" s="8"/>
      <c r="M107" s="48">
        <v>7470433.44</v>
      </c>
      <c r="N107" s="13"/>
      <c r="O107" s="13"/>
      <c r="P107" s="11"/>
      <c r="Q107" s="11" t="s">
        <v>1548</v>
      </c>
      <c r="R107" s="13">
        <v>43460</v>
      </c>
      <c r="S107" s="13"/>
      <c r="T107" s="13"/>
      <c r="U107" s="8" t="s">
        <v>1795</v>
      </c>
      <c r="V107" s="43"/>
      <c r="W107" s="43"/>
      <c r="X107" s="43"/>
      <c r="Y107" s="43"/>
      <c r="Z107" s="43"/>
    </row>
    <row r="108" spans="1:26" s="14" customFormat="1" ht="123" customHeight="1">
      <c r="A108" s="120">
        <f t="shared" si="1"/>
        <v>97</v>
      </c>
      <c r="B108" s="28" t="s">
        <v>862</v>
      </c>
      <c r="C108" s="2" t="s">
        <v>1027</v>
      </c>
      <c r="D108" s="8">
        <v>6</v>
      </c>
      <c r="E108" s="8" t="s">
        <v>1130</v>
      </c>
      <c r="F108" s="5">
        <v>6511</v>
      </c>
      <c r="G108" s="8">
        <v>1</v>
      </c>
      <c r="H108" s="7" t="s">
        <v>1808</v>
      </c>
      <c r="I108" s="11" t="s">
        <v>867</v>
      </c>
      <c r="J108" s="11" t="s">
        <v>1315</v>
      </c>
      <c r="K108" s="6">
        <v>41198</v>
      </c>
      <c r="L108" s="8"/>
      <c r="M108" s="48">
        <v>5526015.92</v>
      </c>
      <c r="N108" s="13"/>
      <c r="O108" s="13"/>
      <c r="P108" s="11" t="s">
        <v>1324</v>
      </c>
      <c r="Q108" s="11" t="s">
        <v>1323</v>
      </c>
      <c r="R108" s="13">
        <v>40136</v>
      </c>
      <c r="S108" s="13"/>
      <c r="T108" s="13"/>
      <c r="U108" s="8" t="s">
        <v>1809</v>
      </c>
      <c r="V108" s="43"/>
      <c r="W108" s="43"/>
      <c r="X108" s="43"/>
      <c r="Y108" s="43"/>
      <c r="Z108" s="43"/>
    </row>
    <row r="109" spans="1:26" s="14" customFormat="1" ht="109.5" customHeight="1">
      <c r="A109" s="120">
        <f t="shared" si="1"/>
        <v>98</v>
      </c>
      <c r="B109" s="28" t="s">
        <v>862</v>
      </c>
      <c r="C109" s="2" t="s">
        <v>1005</v>
      </c>
      <c r="D109" s="8" t="s">
        <v>1126</v>
      </c>
      <c r="E109" s="8" t="s">
        <v>1131</v>
      </c>
      <c r="F109" s="5">
        <v>68</v>
      </c>
      <c r="G109" s="8">
        <v>1</v>
      </c>
      <c r="H109" s="7" t="s">
        <v>1810</v>
      </c>
      <c r="I109" s="11" t="s">
        <v>867</v>
      </c>
      <c r="J109" s="11" t="s">
        <v>1320</v>
      </c>
      <c r="K109" s="6">
        <v>41205</v>
      </c>
      <c r="L109" s="8"/>
      <c r="M109" s="48">
        <v>78519.6</v>
      </c>
      <c r="N109" s="13"/>
      <c r="O109" s="13"/>
      <c r="P109" s="11" t="s">
        <v>535</v>
      </c>
      <c r="Q109" s="11" t="s">
        <v>729</v>
      </c>
      <c r="R109" s="13">
        <v>42544</v>
      </c>
      <c r="S109" s="11"/>
      <c r="T109" s="11"/>
      <c r="U109" s="8" t="s">
        <v>1669</v>
      </c>
      <c r="V109" s="43"/>
      <c r="W109" s="43"/>
      <c r="X109" s="43"/>
      <c r="Y109" s="43"/>
      <c r="Z109" s="43"/>
    </row>
    <row r="110" spans="1:26" s="14" customFormat="1" ht="164.25" customHeight="1">
      <c r="A110" s="120">
        <f t="shared" si="1"/>
        <v>99</v>
      </c>
      <c r="B110" s="28" t="s">
        <v>862</v>
      </c>
      <c r="C110" s="2" t="s">
        <v>343</v>
      </c>
      <c r="D110" s="8" t="s">
        <v>1127</v>
      </c>
      <c r="E110" s="8" t="s">
        <v>1319</v>
      </c>
      <c r="F110" s="5">
        <v>9</v>
      </c>
      <c r="G110" s="8">
        <v>1</v>
      </c>
      <c r="H110" s="7" t="s">
        <v>1811</v>
      </c>
      <c r="I110" s="11" t="s">
        <v>867</v>
      </c>
      <c r="J110" s="11" t="s">
        <v>1316</v>
      </c>
      <c r="K110" s="13">
        <v>41212</v>
      </c>
      <c r="L110" s="8"/>
      <c r="M110" s="48">
        <v>8604.9</v>
      </c>
      <c r="N110" s="13"/>
      <c r="O110" s="13"/>
      <c r="P110" s="11" t="s">
        <v>535</v>
      </c>
      <c r="Q110" s="11" t="s">
        <v>730</v>
      </c>
      <c r="R110" s="13">
        <v>42544</v>
      </c>
      <c r="S110" s="11"/>
      <c r="T110" s="11"/>
      <c r="U110" s="8" t="s">
        <v>1669</v>
      </c>
      <c r="V110" s="43"/>
      <c r="W110" s="43"/>
      <c r="X110" s="43"/>
      <c r="Y110" s="43"/>
      <c r="Z110" s="43"/>
    </row>
    <row r="111" spans="1:26" s="14" customFormat="1" ht="125.25" customHeight="1">
      <c r="A111" s="120">
        <f t="shared" si="1"/>
        <v>100</v>
      </c>
      <c r="B111" s="28" t="s">
        <v>862</v>
      </c>
      <c r="C111" s="2" t="s">
        <v>1128</v>
      </c>
      <c r="D111" s="8" t="s">
        <v>1107</v>
      </c>
      <c r="E111" s="8" t="s">
        <v>1132</v>
      </c>
      <c r="F111" s="5">
        <v>559</v>
      </c>
      <c r="G111" s="8">
        <v>1</v>
      </c>
      <c r="H111" s="7" t="s">
        <v>1812</v>
      </c>
      <c r="I111" s="11" t="s">
        <v>867</v>
      </c>
      <c r="J111" s="11" t="s">
        <v>1318</v>
      </c>
      <c r="K111" s="13">
        <v>41212</v>
      </c>
      <c r="L111" s="8"/>
      <c r="M111" s="48">
        <v>368777.33</v>
      </c>
      <c r="N111" s="13"/>
      <c r="O111" s="13"/>
      <c r="P111" s="11" t="s">
        <v>535</v>
      </c>
      <c r="Q111" s="11" t="s">
        <v>731</v>
      </c>
      <c r="R111" s="13">
        <v>42544</v>
      </c>
      <c r="S111" s="11"/>
      <c r="T111" s="11"/>
      <c r="U111" s="8" t="s">
        <v>1669</v>
      </c>
      <c r="V111" s="43"/>
      <c r="W111" s="43"/>
      <c r="X111" s="43"/>
      <c r="Y111" s="43"/>
      <c r="Z111" s="43"/>
    </row>
    <row r="112" spans="1:26" s="14" customFormat="1" ht="99" customHeight="1">
      <c r="A112" s="120">
        <f t="shared" si="1"/>
        <v>101</v>
      </c>
      <c r="B112" s="28" t="s">
        <v>862</v>
      </c>
      <c r="C112" s="2" t="s">
        <v>1037</v>
      </c>
      <c r="D112" s="8" t="s">
        <v>1129</v>
      </c>
      <c r="E112" s="8" t="s">
        <v>1133</v>
      </c>
      <c r="F112" s="5">
        <v>205</v>
      </c>
      <c r="G112" s="8">
        <v>1</v>
      </c>
      <c r="H112" s="7" t="s">
        <v>1813</v>
      </c>
      <c r="I112" s="11" t="s">
        <v>867</v>
      </c>
      <c r="J112" s="11" t="s">
        <v>1317</v>
      </c>
      <c r="K112" s="13">
        <v>41212</v>
      </c>
      <c r="L112" s="8"/>
      <c r="M112" s="48">
        <v>196000.5</v>
      </c>
      <c r="N112" s="13"/>
      <c r="O112" s="13"/>
      <c r="P112" s="11" t="s">
        <v>535</v>
      </c>
      <c r="Q112" s="11" t="s">
        <v>732</v>
      </c>
      <c r="R112" s="13">
        <v>42543</v>
      </c>
      <c r="S112" s="11"/>
      <c r="T112" s="11"/>
      <c r="U112" s="8" t="s">
        <v>1669</v>
      </c>
      <c r="V112" s="43"/>
      <c r="W112" s="43"/>
      <c r="X112" s="43"/>
      <c r="Y112" s="43"/>
      <c r="Z112" s="43"/>
    </row>
    <row r="113" spans="1:26" s="14" customFormat="1" ht="51">
      <c r="A113" s="120">
        <f t="shared" si="1"/>
        <v>102</v>
      </c>
      <c r="B113" s="28" t="s">
        <v>862</v>
      </c>
      <c r="C113" s="2" t="s">
        <v>1325</v>
      </c>
      <c r="D113" s="8">
        <v>338</v>
      </c>
      <c r="E113" s="8" t="s">
        <v>705</v>
      </c>
      <c r="F113" s="5">
        <v>300</v>
      </c>
      <c r="G113" s="8">
        <v>1</v>
      </c>
      <c r="H113" s="2" t="s">
        <v>1814</v>
      </c>
      <c r="I113" s="11" t="s">
        <v>867</v>
      </c>
      <c r="J113" s="11" t="s">
        <v>706</v>
      </c>
      <c r="K113" s="13">
        <v>41015</v>
      </c>
      <c r="L113" s="8"/>
      <c r="M113" s="48">
        <v>57993</v>
      </c>
      <c r="N113" s="13"/>
      <c r="O113" s="13"/>
      <c r="P113" s="11"/>
      <c r="Q113" s="11"/>
      <c r="R113" s="11"/>
      <c r="S113" s="11"/>
      <c r="T113" s="11"/>
      <c r="U113" s="8"/>
      <c r="V113" s="43"/>
      <c r="W113" s="43"/>
      <c r="X113" s="43"/>
      <c r="Y113" s="43"/>
      <c r="Z113" s="43"/>
    </row>
    <row r="114" spans="1:26" s="14" customFormat="1" ht="87" customHeight="1">
      <c r="A114" s="120">
        <f t="shared" si="1"/>
        <v>103</v>
      </c>
      <c r="B114" s="28" t="s">
        <v>862</v>
      </c>
      <c r="C114" s="2" t="s">
        <v>707</v>
      </c>
      <c r="D114" s="8">
        <v>1</v>
      </c>
      <c r="E114" s="8" t="s">
        <v>708</v>
      </c>
      <c r="F114" s="5">
        <f>4777*8949/10000</f>
        <v>4274.9373</v>
      </c>
      <c r="G114" s="8" t="s">
        <v>709</v>
      </c>
      <c r="H114" s="2" t="s">
        <v>1815</v>
      </c>
      <c r="I114" s="11" t="s">
        <v>867</v>
      </c>
      <c r="J114" s="11" t="s">
        <v>710</v>
      </c>
      <c r="K114" s="13">
        <v>41272</v>
      </c>
      <c r="L114" s="8"/>
      <c r="M114" s="48">
        <f>5265644.11*8949/10000</f>
        <v>4712224.914039</v>
      </c>
      <c r="N114" s="13"/>
      <c r="O114" s="13"/>
      <c r="P114" s="11" t="s">
        <v>780</v>
      </c>
      <c r="Q114" s="11" t="s">
        <v>1267</v>
      </c>
      <c r="R114" s="13">
        <v>41432</v>
      </c>
      <c r="S114" s="65"/>
      <c r="T114" s="65"/>
      <c r="U114" s="8" t="s">
        <v>1816</v>
      </c>
      <c r="V114" s="43"/>
      <c r="W114" s="43"/>
      <c r="X114" s="43"/>
      <c r="Y114" s="43"/>
      <c r="Z114" s="43"/>
    </row>
    <row r="115" spans="1:26" ht="81.75" customHeight="1">
      <c r="A115" s="120">
        <f t="shared" si="1"/>
        <v>104</v>
      </c>
      <c r="B115" s="29" t="s">
        <v>862</v>
      </c>
      <c r="C115" s="2" t="s">
        <v>701</v>
      </c>
      <c r="D115" s="8"/>
      <c r="E115" s="8" t="s">
        <v>699</v>
      </c>
      <c r="F115" s="5">
        <v>736</v>
      </c>
      <c r="G115" s="8">
        <v>1</v>
      </c>
      <c r="H115" s="8" t="s">
        <v>1817</v>
      </c>
      <c r="I115" s="8" t="s">
        <v>867</v>
      </c>
      <c r="J115" s="8" t="s">
        <v>700</v>
      </c>
      <c r="K115" s="10">
        <v>41288</v>
      </c>
      <c r="L115" s="8"/>
      <c r="M115" s="48">
        <v>443462.08</v>
      </c>
      <c r="N115" s="13"/>
      <c r="O115" s="13"/>
      <c r="P115" s="8" t="s">
        <v>1162</v>
      </c>
      <c r="Q115" s="8" t="s">
        <v>1163</v>
      </c>
      <c r="R115" s="10">
        <v>41508</v>
      </c>
      <c r="S115" s="10"/>
      <c r="T115" s="10"/>
      <c r="U115" s="8" t="s">
        <v>1679</v>
      </c>
      <c r="V115" s="37"/>
      <c r="W115" s="37"/>
      <c r="X115" s="37"/>
      <c r="Y115" s="37"/>
      <c r="Z115" s="37"/>
    </row>
    <row r="116" spans="1:26" ht="115.5" customHeight="1">
      <c r="A116" s="120">
        <f t="shared" si="1"/>
        <v>105</v>
      </c>
      <c r="B116" s="29" t="s">
        <v>862</v>
      </c>
      <c r="C116" s="2" t="s">
        <v>1312</v>
      </c>
      <c r="D116" s="8"/>
      <c r="E116" s="24" t="s">
        <v>1313</v>
      </c>
      <c r="F116" s="5">
        <v>4428</v>
      </c>
      <c r="G116" s="8">
        <v>1</v>
      </c>
      <c r="H116" s="11" t="s">
        <v>2387</v>
      </c>
      <c r="I116" s="8" t="s">
        <v>867</v>
      </c>
      <c r="J116" s="8" t="s">
        <v>1314</v>
      </c>
      <c r="K116" s="10">
        <v>41292</v>
      </c>
      <c r="L116" s="8"/>
      <c r="M116" s="48">
        <v>4085108.96</v>
      </c>
      <c r="N116" s="13"/>
      <c r="O116" s="13"/>
      <c r="P116" s="32" t="s">
        <v>1668</v>
      </c>
      <c r="Q116" s="66" t="s">
        <v>1670</v>
      </c>
      <c r="R116" s="67">
        <v>44232</v>
      </c>
      <c r="S116" s="67"/>
      <c r="T116" s="32"/>
      <c r="U116" s="8" t="s">
        <v>1669</v>
      </c>
      <c r="V116" s="37"/>
      <c r="W116" s="37"/>
      <c r="X116" s="37"/>
      <c r="Y116" s="37"/>
      <c r="Z116" s="37"/>
    </row>
    <row r="117" spans="1:26" ht="103.5" customHeight="1">
      <c r="A117" s="120">
        <f t="shared" si="1"/>
        <v>106</v>
      </c>
      <c r="B117" s="29" t="s">
        <v>862</v>
      </c>
      <c r="C117" s="2" t="s">
        <v>1327</v>
      </c>
      <c r="D117" s="8"/>
      <c r="E117" s="8" t="s">
        <v>1328</v>
      </c>
      <c r="F117" s="5">
        <v>15479</v>
      </c>
      <c r="G117" s="8">
        <v>1</v>
      </c>
      <c r="H117" s="8" t="s">
        <v>2386</v>
      </c>
      <c r="I117" s="8" t="s">
        <v>867</v>
      </c>
      <c r="J117" s="8" t="s">
        <v>1329</v>
      </c>
      <c r="K117" s="10">
        <v>41292</v>
      </c>
      <c r="L117" s="8"/>
      <c r="M117" s="48">
        <v>99395</v>
      </c>
      <c r="N117" s="13"/>
      <c r="O117" s="13"/>
      <c r="P117" s="32" t="s">
        <v>1326</v>
      </c>
      <c r="Q117" s="66" t="s">
        <v>395</v>
      </c>
      <c r="R117" s="67">
        <v>42984</v>
      </c>
      <c r="S117" s="67"/>
      <c r="T117" s="32"/>
      <c r="U117" s="8" t="s">
        <v>1669</v>
      </c>
      <c r="V117" s="37"/>
      <c r="W117" s="37"/>
      <c r="X117" s="37"/>
      <c r="Y117" s="37"/>
      <c r="Z117" s="37"/>
    </row>
    <row r="118" spans="1:26" ht="123" customHeight="1">
      <c r="A118" s="120">
        <f t="shared" si="1"/>
        <v>107</v>
      </c>
      <c r="B118" s="29" t="s">
        <v>862</v>
      </c>
      <c r="C118" s="2" t="s">
        <v>1330</v>
      </c>
      <c r="D118" s="8"/>
      <c r="E118" s="8" t="s">
        <v>1332</v>
      </c>
      <c r="F118" s="5">
        <v>20113</v>
      </c>
      <c r="G118" s="8">
        <v>1</v>
      </c>
      <c r="H118" s="8" t="s">
        <v>2388</v>
      </c>
      <c r="I118" s="8" t="s">
        <v>867</v>
      </c>
      <c r="J118" s="8" t="s">
        <v>1331</v>
      </c>
      <c r="K118" s="10">
        <v>41292</v>
      </c>
      <c r="L118" s="8"/>
      <c r="M118" s="48">
        <v>122565</v>
      </c>
      <c r="N118" s="13"/>
      <c r="O118" s="13"/>
      <c r="P118" s="32" t="s">
        <v>1615</v>
      </c>
      <c r="Q118" s="32" t="s">
        <v>1614</v>
      </c>
      <c r="R118" s="67">
        <v>44007</v>
      </c>
      <c r="S118" s="67"/>
      <c r="T118" s="32"/>
      <c r="U118" s="8" t="s">
        <v>1818</v>
      </c>
      <c r="V118" s="37"/>
      <c r="W118" s="37"/>
      <c r="X118" s="37"/>
      <c r="Y118" s="37"/>
      <c r="Z118" s="37"/>
    </row>
    <row r="119" spans="1:26" ht="103.5" customHeight="1">
      <c r="A119" s="120">
        <f t="shared" si="1"/>
        <v>108</v>
      </c>
      <c r="B119" s="29" t="s">
        <v>862</v>
      </c>
      <c r="C119" s="2" t="s">
        <v>1333</v>
      </c>
      <c r="D119" s="8"/>
      <c r="E119" s="8" t="s">
        <v>1334</v>
      </c>
      <c r="F119" s="5">
        <v>5663</v>
      </c>
      <c r="G119" s="8">
        <v>1</v>
      </c>
      <c r="H119" s="8" t="s">
        <v>1819</v>
      </c>
      <c r="I119" s="8" t="s">
        <v>867</v>
      </c>
      <c r="J119" s="8" t="s">
        <v>1335</v>
      </c>
      <c r="K119" s="10">
        <v>41292</v>
      </c>
      <c r="L119" s="8"/>
      <c r="M119" s="48">
        <v>5224474.27</v>
      </c>
      <c r="N119" s="13"/>
      <c r="O119" s="13"/>
      <c r="P119" s="32" t="s">
        <v>1326</v>
      </c>
      <c r="Q119" s="32" t="s">
        <v>396</v>
      </c>
      <c r="R119" s="67">
        <v>42983</v>
      </c>
      <c r="S119" s="67"/>
      <c r="T119" s="32"/>
      <c r="U119" s="8" t="s">
        <v>1669</v>
      </c>
      <c r="V119" s="37"/>
      <c r="W119" s="37"/>
      <c r="X119" s="37"/>
      <c r="Y119" s="37"/>
      <c r="Z119" s="37"/>
    </row>
    <row r="120" spans="1:26" ht="103.5" customHeight="1">
      <c r="A120" s="120">
        <f t="shared" si="1"/>
        <v>109</v>
      </c>
      <c r="B120" s="29" t="s">
        <v>862</v>
      </c>
      <c r="C120" s="2" t="s">
        <v>1240</v>
      </c>
      <c r="D120" s="8"/>
      <c r="E120" s="8" t="s">
        <v>1241</v>
      </c>
      <c r="F120" s="5">
        <v>14001</v>
      </c>
      <c r="G120" s="8">
        <v>1</v>
      </c>
      <c r="H120" s="8" t="s">
        <v>2389</v>
      </c>
      <c r="I120" s="8" t="s">
        <v>867</v>
      </c>
      <c r="J120" s="8" t="s">
        <v>1242</v>
      </c>
      <c r="K120" s="8" t="s">
        <v>1243</v>
      </c>
      <c r="L120" s="8"/>
      <c r="M120" s="48">
        <v>92005</v>
      </c>
      <c r="N120" s="13"/>
      <c r="O120" s="13"/>
      <c r="P120" s="32" t="s">
        <v>1326</v>
      </c>
      <c r="Q120" s="32" t="s">
        <v>397</v>
      </c>
      <c r="R120" s="67">
        <v>42984</v>
      </c>
      <c r="S120" s="67"/>
      <c r="T120" s="32"/>
      <c r="U120" s="8" t="s">
        <v>1669</v>
      </c>
      <c r="V120" s="37"/>
      <c r="W120" s="37"/>
      <c r="X120" s="37"/>
      <c r="Y120" s="37"/>
      <c r="Z120" s="37"/>
    </row>
    <row r="121" spans="1:26" ht="103.5" customHeight="1">
      <c r="A121" s="120">
        <f t="shared" si="1"/>
        <v>110</v>
      </c>
      <c r="B121" s="29" t="s">
        <v>862</v>
      </c>
      <c r="C121" s="2" t="s">
        <v>1244</v>
      </c>
      <c r="D121" s="8"/>
      <c r="E121" s="8" t="s">
        <v>1245</v>
      </c>
      <c r="F121" s="5">
        <v>36277</v>
      </c>
      <c r="G121" s="8">
        <v>1</v>
      </c>
      <c r="H121" s="8" t="s">
        <v>2390</v>
      </c>
      <c r="I121" s="8" t="s">
        <v>867</v>
      </c>
      <c r="J121" s="8" t="s">
        <v>1246</v>
      </c>
      <c r="K121" s="10">
        <v>41292</v>
      </c>
      <c r="L121" s="8"/>
      <c r="M121" s="48">
        <v>34684439.7</v>
      </c>
      <c r="N121" s="13"/>
      <c r="O121" s="13"/>
      <c r="P121" s="32" t="s">
        <v>1326</v>
      </c>
      <c r="Q121" s="32" t="s">
        <v>398</v>
      </c>
      <c r="R121" s="32">
        <v>42984</v>
      </c>
      <c r="S121" s="67"/>
      <c r="T121" s="32"/>
      <c r="U121" s="8" t="s">
        <v>1669</v>
      </c>
      <c r="V121" s="37"/>
      <c r="W121" s="37"/>
      <c r="X121" s="37"/>
      <c r="Y121" s="37"/>
      <c r="Z121" s="37"/>
    </row>
    <row r="122" spans="1:26" ht="103.5" customHeight="1">
      <c r="A122" s="120">
        <f t="shared" si="1"/>
        <v>111</v>
      </c>
      <c r="B122" s="29" t="s">
        <v>862</v>
      </c>
      <c r="C122" s="2" t="s">
        <v>1247</v>
      </c>
      <c r="D122" s="8"/>
      <c r="E122" s="8" t="s">
        <v>1248</v>
      </c>
      <c r="F122" s="5">
        <v>15206</v>
      </c>
      <c r="G122" s="8">
        <v>1</v>
      </c>
      <c r="H122" s="8" t="s">
        <v>2391</v>
      </c>
      <c r="I122" s="8" t="s">
        <v>867</v>
      </c>
      <c r="J122" s="8" t="s">
        <v>1249</v>
      </c>
      <c r="K122" s="10">
        <v>41292</v>
      </c>
      <c r="L122" s="8"/>
      <c r="M122" s="48">
        <v>98030</v>
      </c>
      <c r="N122" s="13"/>
      <c r="O122" s="13"/>
      <c r="P122" s="32" t="s">
        <v>1326</v>
      </c>
      <c r="Q122" s="32" t="s">
        <v>399</v>
      </c>
      <c r="R122" s="67">
        <v>42984</v>
      </c>
      <c r="S122" s="67"/>
      <c r="T122" s="32"/>
      <c r="U122" s="8" t="s">
        <v>1669</v>
      </c>
      <c r="V122" s="37"/>
      <c r="W122" s="37"/>
      <c r="X122" s="37"/>
      <c r="Y122" s="37"/>
      <c r="Z122" s="37"/>
    </row>
    <row r="123" spans="1:26" ht="165" customHeight="1">
      <c r="A123" s="120">
        <f t="shared" si="1"/>
        <v>112</v>
      </c>
      <c r="B123" s="29" t="s">
        <v>862</v>
      </c>
      <c r="C123" s="2" t="s">
        <v>1250</v>
      </c>
      <c r="D123" s="8"/>
      <c r="E123" s="8" t="s">
        <v>1251</v>
      </c>
      <c r="F123" s="5">
        <v>91772</v>
      </c>
      <c r="G123" s="8">
        <v>1</v>
      </c>
      <c r="H123" s="8" t="s">
        <v>2392</v>
      </c>
      <c r="I123" s="8" t="s">
        <v>867</v>
      </c>
      <c r="J123" s="8" t="s">
        <v>1252</v>
      </c>
      <c r="K123" s="10">
        <v>41292</v>
      </c>
      <c r="L123" s="8"/>
      <c r="M123" s="48">
        <v>452008.4</v>
      </c>
      <c r="N123" s="13"/>
      <c r="O123" s="13"/>
      <c r="P123" s="68" t="s">
        <v>1566</v>
      </c>
      <c r="Q123" s="32" t="s">
        <v>1821</v>
      </c>
      <c r="R123" s="67">
        <v>44146</v>
      </c>
      <c r="S123" s="69"/>
      <c r="T123" s="70"/>
      <c r="U123" s="8" t="s">
        <v>1820</v>
      </c>
      <c r="V123" s="37"/>
      <c r="W123" s="37"/>
      <c r="X123" s="37"/>
      <c r="Y123" s="37"/>
      <c r="Z123" s="37"/>
    </row>
    <row r="124" spans="1:26" ht="103.5" customHeight="1">
      <c r="A124" s="120">
        <f t="shared" si="1"/>
        <v>113</v>
      </c>
      <c r="B124" s="29" t="s">
        <v>862</v>
      </c>
      <c r="C124" s="2" t="s">
        <v>1253</v>
      </c>
      <c r="D124" s="8"/>
      <c r="E124" s="8" t="s">
        <v>1254</v>
      </c>
      <c r="F124" s="5">
        <v>7065</v>
      </c>
      <c r="G124" s="8">
        <v>1</v>
      </c>
      <c r="H124" s="8" t="s">
        <v>2393</v>
      </c>
      <c r="I124" s="8" t="s">
        <v>867</v>
      </c>
      <c r="J124" s="8" t="s">
        <v>1255</v>
      </c>
      <c r="K124" s="10">
        <v>41292</v>
      </c>
      <c r="L124" s="8"/>
      <c r="M124" s="48">
        <v>6933944.25</v>
      </c>
      <c r="N124" s="13"/>
      <c r="O124" s="13"/>
      <c r="P124" s="32" t="s">
        <v>1326</v>
      </c>
      <c r="Q124" s="32" t="s">
        <v>400</v>
      </c>
      <c r="R124" s="67">
        <v>42984</v>
      </c>
      <c r="S124" s="67"/>
      <c r="T124" s="32"/>
      <c r="U124" s="8" t="s">
        <v>1669</v>
      </c>
      <c r="V124" s="37"/>
      <c r="W124" s="37"/>
      <c r="X124" s="37"/>
      <c r="Y124" s="37"/>
      <c r="Z124" s="37"/>
    </row>
    <row r="125" spans="1:26" ht="103.5" customHeight="1">
      <c r="A125" s="120">
        <f t="shared" si="1"/>
        <v>114</v>
      </c>
      <c r="B125" s="29" t="s">
        <v>862</v>
      </c>
      <c r="C125" s="2" t="s">
        <v>1256</v>
      </c>
      <c r="D125" s="8"/>
      <c r="E125" s="8" t="s">
        <v>1257</v>
      </c>
      <c r="F125" s="5">
        <v>5061</v>
      </c>
      <c r="G125" s="8">
        <v>1</v>
      </c>
      <c r="H125" s="8" t="s">
        <v>2394</v>
      </c>
      <c r="I125" s="8" t="s">
        <v>867</v>
      </c>
      <c r="J125" s="8" t="s">
        <v>1258</v>
      </c>
      <c r="K125" s="10">
        <v>41292</v>
      </c>
      <c r="L125" s="8"/>
      <c r="M125" s="48">
        <v>3685499.41</v>
      </c>
      <c r="N125" s="13"/>
      <c r="O125" s="13"/>
      <c r="P125" s="32" t="s">
        <v>1326</v>
      </c>
      <c r="Q125" s="32" t="s">
        <v>401</v>
      </c>
      <c r="R125" s="67">
        <v>42984</v>
      </c>
      <c r="S125" s="67"/>
      <c r="T125" s="32"/>
      <c r="U125" s="8" t="s">
        <v>1669</v>
      </c>
      <c r="V125" s="37"/>
      <c r="W125" s="37"/>
      <c r="X125" s="37"/>
      <c r="Y125" s="37"/>
      <c r="Z125" s="37"/>
    </row>
    <row r="126" spans="1:26" ht="103.5" customHeight="1">
      <c r="A126" s="120">
        <f t="shared" si="1"/>
        <v>115</v>
      </c>
      <c r="B126" s="29" t="s">
        <v>862</v>
      </c>
      <c r="C126" s="2" t="s">
        <v>1259</v>
      </c>
      <c r="D126" s="8"/>
      <c r="E126" s="8" t="s">
        <v>1260</v>
      </c>
      <c r="F126" s="5">
        <v>4210</v>
      </c>
      <c r="G126" s="8">
        <v>1</v>
      </c>
      <c r="H126" s="8" t="s">
        <v>2395</v>
      </c>
      <c r="I126" s="8" t="s">
        <v>867</v>
      </c>
      <c r="J126" s="8" t="s">
        <v>1261</v>
      </c>
      <c r="K126" s="10">
        <v>41292</v>
      </c>
      <c r="L126" s="8"/>
      <c r="M126" s="48">
        <v>51470</v>
      </c>
      <c r="N126" s="13"/>
      <c r="O126" s="13"/>
      <c r="P126" s="32" t="s">
        <v>1326</v>
      </c>
      <c r="Q126" s="32" t="s">
        <v>402</v>
      </c>
      <c r="R126" s="67">
        <v>42984</v>
      </c>
      <c r="S126" s="67"/>
      <c r="T126" s="32"/>
      <c r="U126" s="8" t="s">
        <v>1669</v>
      </c>
      <c r="V126" s="37"/>
      <c r="W126" s="37"/>
      <c r="X126" s="37"/>
      <c r="Y126" s="37"/>
      <c r="Z126" s="37"/>
    </row>
    <row r="127" spans="1:26" ht="103.5" customHeight="1">
      <c r="A127" s="120">
        <f t="shared" si="1"/>
        <v>116</v>
      </c>
      <c r="B127" s="29" t="s">
        <v>862</v>
      </c>
      <c r="C127" s="2" t="s">
        <v>1262</v>
      </c>
      <c r="D127" s="8"/>
      <c r="E127" s="8" t="s">
        <v>1263</v>
      </c>
      <c r="F127" s="5">
        <v>13504</v>
      </c>
      <c r="G127" s="8">
        <v>1</v>
      </c>
      <c r="H127" s="8" t="s">
        <v>2396</v>
      </c>
      <c r="I127" s="8" t="s">
        <v>867</v>
      </c>
      <c r="J127" s="8" t="s">
        <v>1359</v>
      </c>
      <c r="K127" s="10">
        <v>41292</v>
      </c>
      <c r="L127" s="8"/>
      <c r="M127" s="48">
        <v>13253500.8</v>
      </c>
      <c r="N127" s="13"/>
      <c r="O127" s="13"/>
      <c r="P127" s="32" t="s">
        <v>2384</v>
      </c>
      <c r="Q127" s="32" t="s">
        <v>2385</v>
      </c>
      <c r="R127" s="67">
        <v>44818</v>
      </c>
      <c r="S127" s="67"/>
      <c r="T127" s="32"/>
      <c r="U127" s="8" t="s">
        <v>1818</v>
      </c>
      <c r="V127" s="37"/>
      <c r="W127" s="37"/>
      <c r="X127" s="37"/>
      <c r="Y127" s="37"/>
      <c r="Z127" s="37"/>
    </row>
    <row r="128" spans="1:26" ht="103.5" customHeight="1">
      <c r="A128" s="120">
        <f t="shared" si="1"/>
        <v>117</v>
      </c>
      <c r="B128" s="29" t="s">
        <v>862</v>
      </c>
      <c r="C128" s="2" t="s">
        <v>1360</v>
      </c>
      <c r="D128" s="8"/>
      <c r="E128" s="8" t="s">
        <v>1361</v>
      </c>
      <c r="F128" s="5">
        <v>3435</v>
      </c>
      <c r="G128" s="8">
        <v>1</v>
      </c>
      <c r="H128" s="8" t="s">
        <v>2397</v>
      </c>
      <c r="I128" s="8" t="s">
        <v>867</v>
      </c>
      <c r="J128" s="8" t="s">
        <v>1125</v>
      </c>
      <c r="K128" s="10">
        <v>41292</v>
      </c>
      <c r="L128" s="8"/>
      <c r="M128" s="48">
        <v>3371280.75</v>
      </c>
      <c r="N128" s="13"/>
      <c r="O128" s="13"/>
      <c r="P128" s="32" t="s">
        <v>1326</v>
      </c>
      <c r="Q128" s="32" t="s">
        <v>403</v>
      </c>
      <c r="R128" s="67">
        <v>42984</v>
      </c>
      <c r="S128" s="67"/>
      <c r="T128" s="32"/>
      <c r="U128" s="8" t="s">
        <v>1669</v>
      </c>
      <c r="V128" s="37"/>
      <c r="W128" s="37"/>
      <c r="X128" s="37"/>
      <c r="Y128" s="37"/>
      <c r="Z128" s="37"/>
    </row>
    <row r="129" spans="1:26" ht="103.5" customHeight="1">
      <c r="A129" s="120">
        <f t="shared" si="1"/>
        <v>118</v>
      </c>
      <c r="B129" s="29" t="s">
        <v>862</v>
      </c>
      <c r="C129" s="2" t="s">
        <v>794</v>
      </c>
      <c r="D129" s="8"/>
      <c r="E129" s="8" t="s">
        <v>795</v>
      </c>
      <c r="F129" s="5">
        <v>8793</v>
      </c>
      <c r="G129" s="8">
        <v>1</v>
      </c>
      <c r="H129" s="8" t="s">
        <v>2393</v>
      </c>
      <c r="I129" s="8" t="s">
        <v>867</v>
      </c>
      <c r="J129" s="8" t="s">
        <v>796</v>
      </c>
      <c r="K129" s="10">
        <v>41292</v>
      </c>
      <c r="L129" s="8"/>
      <c r="M129" s="48">
        <v>8629889.85</v>
      </c>
      <c r="N129" s="13"/>
      <c r="O129" s="13"/>
      <c r="P129" s="32" t="s">
        <v>1326</v>
      </c>
      <c r="Q129" s="32" t="s">
        <v>404</v>
      </c>
      <c r="R129" s="67">
        <v>42984</v>
      </c>
      <c r="S129" s="67"/>
      <c r="T129" s="32"/>
      <c r="U129" s="8" t="s">
        <v>1669</v>
      </c>
      <c r="V129" s="37"/>
      <c r="W129" s="37"/>
      <c r="X129" s="37"/>
      <c r="Y129" s="37"/>
      <c r="Z129" s="37"/>
    </row>
    <row r="130" spans="1:26" ht="103.5" customHeight="1">
      <c r="A130" s="120">
        <f t="shared" si="1"/>
        <v>119</v>
      </c>
      <c r="B130" s="29" t="s">
        <v>862</v>
      </c>
      <c r="C130" s="2" t="s">
        <v>797</v>
      </c>
      <c r="D130" s="8"/>
      <c r="E130" s="8" t="s">
        <v>798</v>
      </c>
      <c r="F130" s="5">
        <v>206381</v>
      </c>
      <c r="G130" s="8">
        <v>1</v>
      </c>
      <c r="H130" s="8" t="s">
        <v>1822</v>
      </c>
      <c r="I130" s="8" t="s">
        <v>867</v>
      </c>
      <c r="J130" s="8" t="s">
        <v>799</v>
      </c>
      <c r="K130" s="10">
        <v>41292</v>
      </c>
      <c r="L130" s="8"/>
      <c r="M130" s="48">
        <v>847524</v>
      </c>
      <c r="N130" s="13"/>
      <c r="O130" s="13"/>
      <c r="P130" s="32" t="s">
        <v>1326</v>
      </c>
      <c r="Q130" s="32" t="s">
        <v>405</v>
      </c>
      <c r="R130" s="67">
        <v>42984</v>
      </c>
      <c r="S130" s="67"/>
      <c r="T130" s="32"/>
      <c r="U130" s="8" t="s">
        <v>1669</v>
      </c>
      <c r="V130" s="37"/>
      <c r="W130" s="37"/>
      <c r="X130" s="37"/>
      <c r="Y130" s="37"/>
      <c r="Z130" s="37"/>
    </row>
    <row r="131" spans="1:26" ht="103.5" customHeight="1">
      <c r="A131" s="120">
        <f t="shared" si="1"/>
        <v>120</v>
      </c>
      <c r="B131" s="29" t="s">
        <v>862</v>
      </c>
      <c r="C131" s="2" t="s">
        <v>939</v>
      </c>
      <c r="D131" s="8"/>
      <c r="E131" s="8" t="s">
        <v>940</v>
      </c>
      <c r="F131" s="5">
        <v>36597</v>
      </c>
      <c r="G131" s="8">
        <v>1</v>
      </c>
      <c r="H131" s="8" t="s">
        <v>2398</v>
      </c>
      <c r="I131" s="8" t="s">
        <v>867</v>
      </c>
      <c r="J131" s="8" t="s">
        <v>757</v>
      </c>
      <c r="K131" s="10">
        <v>41292</v>
      </c>
      <c r="L131" s="8"/>
      <c r="M131" s="48">
        <v>204985</v>
      </c>
      <c r="N131" s="13"/>
      <c r="O131" s="13"/>
      <c r="P131" s="32" t="s">
        <v>2073</v>
      </c>
      <c r="Q131" s="32" t="s">
        <v>2126</v>
      </c>
      <c r="R131" s="67">
        <v>44271</v>
      </c>
      <c r="S131" s="67"/>
      <c r="T131" s="32"/>
      <c r="U131" s="8" t="s">
        <v>1669</v>
      </c>
      <c r="V131" s="37"/>
      <c r="W131" s="37"/>
      <c r="X131" s="37"/>
      <c r="Y131" s="37"/>
      <c r="Z131" s="37"/>
    </row>
    <row r="132" spans="1:26" ht="103.5" customHeight="1">
      <c r="A132" s="120">
        <f t="shared" si="1"/>
        <v>121</v>
      </c>
      <c r="B132" s="29" t="s">
        <v>862</v>
      </c>
      <c r="C132" s="2" t="s">
        <v>758</v>
      </c>
      <c r="D132" s="8"/>
      <c r="E132" s="8" t="s">
        <v>759</v>
      </c>
      <c r="F132" s="5">
        <v>3762</v>
      </c>
      <c r="G132" s="8">
        <v>1</v>
      </c>
      <c r="H132" s="8" t="s">
        <v>2399</v>
      </c>
      <c r="I132" s="8" t="s">
        <v>867</v>
      </c>
      <c r="J132" s="8" t="s">
        <v>760</v>
      </c>
      <c r="K132" s="10">
        <v>41292</v>
      </c>
      <c r="L132" s="8"/>
      <c r="M132" s="48">
        <v>2547628.28</v>
      </c>
      <c r="N132" s="13"/>
      <c r="O132" s="13"/>
      <c r="P132" s="32" t="s">
        <v>1326</v>
      </c>
      <c r="Q132" s="32" t="s">
        <v>406</v>
      </c>
      <c r="R132" s="67">
        <v>42984</v>
      </c>
      <c r="S132" s="67"/>
      <c r="T132" s="32"/>
      <c r="U132" s="8" t="s">
        <v>1669</v>
      </c>
      <c r="V132" s="37"/>
      <c r="W132" s="37"/>
      <c r="X132" s="37"/>
      <c r="Y132" s="37"/>
      <c r="Z132" s="37"/>
    </row>
    <row r="133" spans="1:26" ht="103.5" customHeight="1">
      <c r="A133" s="120">
        <f t="shared" si="1"/>
        <v>122</v>
      </c>
      <c r="B133" s="29" t="s">
        <v>862</v>
      </c>
      <c r="C133" s="2" t="s">
        <v>761</v>
      </c>
      <c r="D133" s="8"/>
      <c r="E133" s="8" t="s">
        <v>762</v>
      </c>
      <c r="F133" s="5">
        <v>14036</v>
      </c>
      <c r="G133" s="8">
        <v>1</v>
      </c>
      <c r="H133" s="8" t="s">
        <v>2400</v>
      </c>
      <c r="I133" s="8" t="s">
        <v>867</v>
      </c>
      <c r="J133" s="8" t="s">
        <v>281</v>
      </c>
      <c r="K133" s="10">
        <v>41292</v>
      </c>
      <c r="L133" s="8"/>
      <c r="M133" s="48">
        <v>92180</v>
      </c>
      <c r="N133" s="13"/>
      <c r="O133" s="13"/>
      <c r="P133" s="32" t="s">
        <v>1326</v>
      </c>
      <c r="Q133" s="32" t="s">
        <v>407</v>
      </c>
      <c r="R133" s="67">
        <v>42984</v>
      </c>
      <c r="S133" s="67"/>
      <c r="T133" s="32"/>
      <c r="U133" s="8" t="s">
        <v>1669</v>
      </c>
      <c r="V133" s="37"/>
      <c r="W133" s="37"/>
      <c r="X133" s="37"/>
      <c r="Y133" s="37"/>
      <c r="Z133" s="37"/>
    </row>
    <row r="134" spans="1:26" ht="121.5" customHeight="1">
      <c r="A134" s="120">
        <f t="shared" si="1"/>
        <v>123</v>
      </c>
      <c r="B134" s="29" t="s">
        <v>862</v>
      </c>
      <c r="C134" s="2" t="s">
        <v>282</v>
      </c>
      <c r="D134" s="8"/>
      <c r="E134" s="8" t="s">
        <v>841</v>
      </c>
      <c r="F134" s="5">
        <v>12064</v>
      </c>
      <c r="G134" s="8">
        <v>1</v>
      </c>
      <c r="H134" s="8" t="s">
        <v>2401</v>
      </c>
      <c r="I134" s="8" t="s">
        <v>867</v>
      </c>
      <c r="J134" s="8" t="s">
        <v>842</v>
      </c>
      <c r="K134" s="10">
        <v>41292</v>
      </c>
      <c r="L134" s="8"/>
      <c r="M134" s="48">
        <v>82320</v>
      </c>
      <c r="N134" s="13"/>
      <c r="O134" s="13"/>
      <c r="P134" s="32" t="s">
        <v>1326</v>
      </c>
      <c r="Q134" s="32" t="s">
        <v>408</v>
      </c>
      <c r="R134" s="67">
        <v>42984</v>
      </c>
      <c r="S134" s="67"/>
      <c r="T134" s="32"/>
      <c r="U134" s="8" t="s">
        <v>1669</v>
      </c>
      <c r="V134" s="37"/>
      <c r="W134" s="37"/>
      <c r="X134" s="37"/>
      <c r="Y134" s="37"/>
      <c r="Z134" s="37"/>
    </row>
    <row r="135" spans="1:26" ht="103.5" customHeight="1">
      <c r="A135" s="120">
        <f t="shared" si="1"/>
        <v>124</v>
      </c>
      <c r="B135" s="29" t="s">
        <v>862</v>
      </c>
      <c r="C135" s="2" t="s">
        <v>943</v>
      </c>
      <c r="D135" s="8"/>
      <c r="E135" s="8" t="s">
        <v>944</v>
      </c>
      <c r="F135" s="5">
        <v>15313</v>
      </c>
      <c r="G135" s="8">
        <v>1</v>
      </c>
      <c r="H135" s="8" t="s">
        <v>2402</v>
      </c>
      <c r="I135" s="8" t="s">
        <v>867</v>
      </c>
      <c r="J135" s="8" t="s">
        <v>945</v>
      </c>
      <c r="K135" s="10">
        <v>41292</v>
      </c>
      <c r="L135" s="8"/>
      <c r="M135" s="48">
        <v>68009.85</v>
      </c>
      <c r="N135" s="13"/>
      <c r="O135" s="13"/>
      <c r="P135" s="32" t="s">
        <v>2367</v>
      </c>
      <c r="Q135" s="32" t="s">
        <v>2368</v>
      </c>
      <c r="R135" s="67">
        <v>44816</v>
      </c>
      <c r="S135" s="32"/>
      <c r="T135" s="32"/>
      <c r="U135" s="8" t="s">
        <v>2130</v>
      </c>
      <c r="V135" s="37"/>
      <c r="W135" s="37"/>
      <c r="X135" s="37"/>
      <c r="Y135" s="37"/>
      <c r="Z135" s="37"/>
    </row>
    <row r="136" spans="1:26" ht="45">
      <c r="A136" s="120">
        <f t="shared" si="1"/>
        <v>125</v>
      </c>
      <c r="B136" s="29" t="s">
        <v>862</v>
      </c>
      <c r="C136" s="2" t="s">
        <v>1002</v>
      </c>
      <c r="D136" s="8" t="s">
        <v>1068</v>
      </c>
      <c r="E136" s="8" t="s">
        <v>1069</v>
      </c>
      <c r="F136" s="5">
        <v>636</v>
      </c>
      <c r="G136" s="8">
        <v>1</v>
      </c>
      <c r="H136" s="8" t="s">
        <v>1823</v>
      </c>
      <c r="I136" s="8" t="s">
        <v>867</v>
      </c>
      <c r="J136" s="8" t="s">
        <v>1070</v>
      </c>
      <c r="K136" s="10">
        <v>41338</v>
      </c>
      <c r="L136" s="8"/>
      <c r="M136" s="48">
        <v>435615.48</v>
      </c>
      <c r="N136" s="13"/>
      <c r="O136" s="13"/>
      <c r="P136" s="8"/>
      <c r="Q136" s="8"/>
      <c r="R136" s="8"/>
      <c r="S136" s="8"/>
      <c r="T136" s="8"/>
      <c r="U136" s="8"/>
      <c r="V136" s="37"/>
      <c r="W136" s="37"/>
      <c r="X136" s="37"/>
      <c r="Y136" s="37"/>
      <c r="Z136" s="37"/>
    </row>
    <row r="137" spans="1:26" ht="51">
      <c r="A137" s="120">
        <f t="shared" si="1"/>
        <v>126</v>
      </c>
      <c r="B137" s="29" t="s">
        <v>862</v>
      </c>
      <c r="C137" s="2" t="s">
        <v>1002</v>
      </c>
      <c r="D137" s="8" t="s">
        <v>362</v>
      </c>
      <c r="E137" s="8" t="s">
        <v>363</v>
      </c>
      <c r="F137" s="5">
        <v>1492</v>
      </c>
      <c r="G137" s="8">
        <v>1</v>
      </c>
      <c r="H137" s="8" t="s">
        <v>1824</v>
      </c>
      <c r="I137" s="8" t="s">
        <v>867</v>
      </c>
      <c r="J137" s="8" t="s">
        <v>1142</v>
      </c>
      <c r="K137" s="10">
        <v>41338</v>
      </c>
      <c r="L137" s="8"/>
      <c r="M137" s="48">
        <v>898974.76</v>
      </c>
      <c r="N137" s="13"/>
      <c r="O137" s="13"/>
      <c r="P137" s="8"/>
      <c r="Q137" s="8"/>
      <c r="R137" s="8"/>
      <c r="S137" s="8"/>
      <c r="T137" s="8"/>
      <c r="U137" s="8"/>
      <c r="V137" s="37"/>
      <c r="W137" s="37"/>
      <c r="X137" s="37"/>
      <c r="Y137" s="37"/>
      <c r="Z137" s="37"/>
    </row>
    <row r="138" spans="1:26" ht="55.5" customHeight="1">
      <c r="A138" s="120">
        <f t="shared" si="1"/>
        <v>127</v>
      </c>
      <c r="B138" s="29" t="s">
        <v>862</v>
      </c>
      <c r="C138" s="2" t="s">
        <v>863</v>
      </c>
      <c r="D138" s="8" t="s">
        <v>1143</v>
      </c>
      <c r="E138" s="8" t="s">
        <v>1144</v>
      </c>
      <c r="F138" s="5">
        <v>1439</v>
      </c>
      <c r="G138" s="8">
        <v>1</v>
      </c>
      <c r="H138" s="8" t="s">
        <v>1825</v>
      </c>
      <c r="I138" s="8" t="s">
        <v>867</v>
      </c>
      <c r="J138" s="8" t="s">
        <v>1145</v>
      </c>
      <c r="K138" s="10">
        <v>41338</v>
      </c>
      <c r="L138" s="8"/>
      <c r="M138" s="48">
        <v>867040.67</v>
      </c>
      <c r="N138" s="13"/>
      <c r="O138" s="13"/>
      <c r="P138" s="8"/>
      <c r="Q138" s="8"/>
      <c r="R138" s="8"/>
      <c r="S138" s="8"/>
      <c r="T138" s="8"/>
      <c r="U138" s="8"/>
      <c r="V138" s="37"/>
      <c r="W138" s="37"/>
      <c r="X138" s="37"/>
      <c r="Y138" s="37"/>
      <c r="Z138" s="37"/>
    </row>
    <row r="139" spans="1:26" ht="63.75">
      <c r="A139" s="120">
        <f t="shared" si="1"/>
        <v>128</v>
      </c>
      <c r="B139" s="29" t="s">
        <v>862</v>
      </c>
      <c r="C139" s="2" t="s">
        <v>998</v>
      </c>
      <c r="D139" s="8" t="s">
        <v>1146</v>
      </c>
      <c r="E139" s="8" t="s">
        <v>1147</v>
      </c>
      <c r="F139" s="5">
        <v>858</v>
      </c>
      <c r="G139" s="8">
        <v>1</v>
      </c>
      <c r="H139" s="8" t="s">
        <v>1826</v>
      </c>
      <c r="I139" s="8" t="s">
        <v>867</v>
      </c>
      <c r="J139" s="8" t="s">
        <v>1151</v>
      </c>
      <c r="K139" s="10">
        <v>41338</v>
      </c>
      <c r="L139" s="8"/>
      <c r="M139" s="48">
        <v>516970.74</v>
      </c>
      <c r="N139" s="13"/>
      <c r="O139" s="13"/>
      <c r="P139" s="8"/>
      <c r="Q139" s="8"/>
      <c r="R139" s="8"/>
      <c r="S139" s="8"/>
      <c r="T139" s="8"/>
      <c r="U139" s="8"/>
      <c r="V139" s="37"/>
      <c r="W139" s="37"/>
      <c r="X139" s="37"/>
      <c r="Y139" s="37"/>
      <c r="Z139" s="37"/>
    </row>
    <row r="140" spans="1:26" ht="45">
      <c r="A140" s="120">
        <f aca="true" t="shared" si="2" ref="A140:A201">A139+1</f>
        <v>129</v>
      </c>
      <c r="B140" s="29" t="s">
        <v>862</v>
      </c>
      <c r="C140" s="2" t="s">
        <v>998</v>
      </c>
      <c r="D140" s="8" t="s">
        <v>1152</v>
      </c>
      <c r="E140" s="8" t="s">
        <v>1153</v>
      </c>
      <c r="F140" s="5">
        <v>925</v>
      </c>
      <c r="G140" s="8">
        <v>1</v>
      </c>
      <c r="H140" s="8" t="s">
        <v>1827</v>
      </c>
      <c r="I140" s="8" t="s">
        <v>867</v>
      </c>
      <c r="J140" s="8" t="s">
        <v>1154</v>
      </c>
      <c r="K140" s="10">
        <v>41338</v>
      </c>
      <c r="L140" s="8"/>
      <c r="M140" s="48">
        <v>634337.25</v>
      </c>
      <c r="N140" s="13"/>
      <c r="O140" s="13"/>
      <c r="P140" s="8"/>
      <c r="Q140" s="8"/>
      <c r="R140" s="8"/>
      <c r="S140" s="8"/>
      <c r="T140" s="8"/>
      <c r="U140" s="8"/>
      <c r="V140" s="37"/>
      <c r="W140" s="37"/>
      <c r="X140" s="37"/>
      <c r="Y140" s="37"/>
      <c r="Z140" s="37"/>
    </row>
    <row r="141" spans="1:26" ht="45">
      <c r="A141" s="120">
        <f t="shared" si="2"/>
        <v>130</v>
      </c>
      <c r="B141" s="29" t="s">
        <v>862</v>
      </c>
      <c r="C141" s="2" t="s">
        <v>998</v>
      </c>
      <c r="D141" s="8" t="s">
        <v>1155</v>
      </c>
      <c r="E141" s="8" t="s">
        <v>1156</v>
      </c>
      <c r="F141" s="5">
        <v>2428</v>
      </c>
      <c r="G141" s="8">
        <v>1</v>
      </c>
      <c r="H141" s="8" t="s">
        <v>1828</v>
      </c>
      <c r="I141" s="8" t="s">
        <v>867</v>
      </c>
      <c r="J141" s="8" t="s">
        <v>1157</v>
      </c>
      <c r="K141" s="10">
        <v>41338</v>
      </c>
      <c r="L141" s="8"/>
      <c r="M141" s="48">
        <v>1462942.84</v>
      </c>
      <c r="N141" s="13"/>
      <c r="O141" s="13"/>
      <c r="P141" s="8"/>
      <c r="Q141" s="8"/>
      <c r="R141" s="8"/>
      <c r="S141" s="8"/>
      <c r="T141" s="8"/>
      <c r="U141" s="8"/>
      <c r="V141" s="37"/>
      <c r="W141" s="37"/>
      <c r="X141" s="37"/>
      <c r="Y141" s="37"/>
      <c r="Z141" s="37"/>
    </row>
    <row r="142" spans="1:26" ht="45">
      <c r="A142" s="120">
        <f t="shared" si="2"/>
        <v>131</v>
      </c>
      <c r="B142" s="29" t="s">
        <v>862</v>
      </c>
      <c r="C142" s="2" t="s">
        <v>1158</v>
      </c>
      <c r="D142" s="8" t="s">
        <v>1159</v>
      </c>
      <c r="E142" s="8" t="s">
        <v>1160</v>
      </c>
      <c r="F142" s="5">
        <v>662</v>
      </c>
      <c r="G142" s="8">
        <v>1</v>
      </c>
      <c r="H142" s="8" t="s">
        <v>1829</v>
      </c>
      <c r="I142" s="8" t="s">
        <v>867</v>
      </c>
      <c r="J142" s="8" t="s">
        <v>1161</v>
      </c>
      <c r="K142" s="10">
        <v>41338</v>
      </c>
      <c r="L142" s="8"/>
      <c r="M142" s="48">
        <v>398874.86</v>
      </c>
      <c r="N142" s="13"/>
      <c r="O142" s="13"/>
      <c r="P142" s="8"/>
      <c r="Q142" s="8"/>
      <c r="R142" s="8"/>
      <c r="S142" s="8"/>
      <c r="T142" s="8"/>
      <c r="U142" s="8"/>
      <c r="V142" s="37"/>
      <c r="W142" s="37"/>
      <c r="X142" s="37"/>
      <c r="Y142" s="37"/>
      <c r="Z142" s="37"/>
    </row>
    <row r="143" spans="1:26" ht="51">
      <c r="A143" s="120">
        <f t="shared" si="2"/>
        <v>132</v>
      </c>
      <c r="B143" s="29" t="s">
        <v>862</v>
      </c>
      <c r="C143" s="2" t="s">
        <v>1169</v>
      </c>
      <c r="D143" s="8" t="s">
        <v>1170</v>
      </c>
      <c r="E143" s="8" t="s">
        <v>1171</v>
      </c>
      <c r="F143" s="5">
        <v>747</v>
      </c>
      <c r="G143" s="8">
        <v>1</v>
      </c>
      <c r="H143" s="8" t="s">
        <v>1830</v>
      </c>
      <c r="I143" s="8" t="s">
        <v>867</v>
      </c>
      <c r="J143" s="8" t="s">
        <v>1172</v>
      </c>
      <c r="K143" s="10">
        <v>41338</v>
      </c>
      <c r="L143" s="8"/>
      <c r="M143" s="48">
        <v>423084.52</v>
      </c>
      <c r="N143" s="13"/>
      <c r="O143" s="13"/>
      <c r="P143" s="8"/>
      <c r="Q143" s="8"/>
      <c r="R143" s="8"/>
      <c r="S143" s="8"/>
      <c r="T143" s="8"/>
      <c r="U143" s="8"/>
      <c r="V143" s="37"/>
      <c r="W143" s="37"/>
      <c r="X143" s="37"/>
      <c r="Y143" s="37"/>
      <c r="Z143" s="37"/>
    </row>
    <row r="144" spans="1:26" ht="51">
      <c r="A144" s="120">
        <f>A143+1</f>
        <v>133</v>
      </c>
      <c r="B144" s="29" t="s">
        <v>862</v>
      </c>
      <c r="C144" s="2" t="s">
        <v>1169</v>
      </c>
      <c r="D144" s="8" t="s">
        <v>1173</v>
      </c>
      <c r="E144" s="8" t="s">
        <v>1174</v>
      </c>
      <c r="F144" s="5">
        <v>357</v>
      </c>
      <c r="G144" s="8">
        <v>1</v>
      </c>
      <c r="H144" s="8" t="s">
        <v>1831</v>
      </c>
      <c r="I144" s="8" t="s">
        <v>867</v>
      </c>
      <c r="J144" s="8" t="s">
        <v>1175</v>
      </c>
      <c r="K144" s="10">
        <v>41338</v>
      </c>
      <c r="L144" s="8"/>
      <c r="M144" s="48">
        <v>148421.21</v>
      </c>
      <c r="N144" s="13"/>
      <c r="O144" s="13"/>
      <c r="P144" s="8"/>
      <c r="Q144" s="8"/>
      <c r="R144" s="8"/>
      <c r="S144" s="8"/>
      <c r="T144" s="8"/>
      <c r="U144" s="8"/>
      <c r="V144" s="37"/>
      <c r="W144" s="37"/>
      <c r="X144" s="37"/>
      <c r="Y144" s="37"/>
      <c r="Z144" s="37"/>
    </row>
    <row r="145" spans="1:26" ht="45">
      <c r="A145" s="120">
        <f t="shared" si="2"/>
        <v>134</v>
      </c>
      <c r="B145" s="29" t="s">
        <v>862</v>
      </c>
      <c r="C145" s="2" t="s">
        <v>1005</v>
      </c>
      <c r="D145" s="8" t="s">
        <v>1182</v>
      </c>
      <c r="E145" s="8" t="s">
        <v>1176</v>
      </c>
      <c r="F145" s="5">
        <v>522</v>
      </c>
      <c r="G145" s="8">
        <v>1</v>
      </c>
      <c r="H145" s="8" t="s">
        <v>1832</v>
      </c>
      <c r="I145" s="8" t="s">
        <v>867</v>
      </c>
      <c r="J145" s="8" t="s">
        <v>1177</v>
      </c>
      <c r="K145" s="10">
        <v>41338</v>
      </c>
      <c r="L145" s="8"/>
      <c r="M145" s="48">
        <v>397748.34</v>
      </c>
      <c r="N145" s="13"/>
      <c r="O145" s="13"/>
      <c r="P145" s="8"/>
      <c r="Q145" s="8"/>
      <c r="R145" s="8"/>
      <c r="S145" s="8"/>
      <c r="T145" s="8"/>
      <c r="U145" s="8"/>
      <c r="V145" s="37">
        <v>7914</v>
      </c>
      <c r="W145" s="63">
        <v>44295</v>
      </c>
      <c r="X145" s="37" t="s">
        <v>2300</v>
      </c>
      <c r="Y145" s="37" t="s">
        <v>2299</v>
      </c>
      <c r="Z145" s="37" t="s">
        <v>2301</v>
      </c>
    </row>
    <row r="146" spans="1:26" ht="83.25" customHeight="1">
      <c r="A146" s="120">
        <f t="shared" si="2"/>
        <v>135</v>
      </c>
      <c r="B146" s="29" t="s">
        <v>862</v>
      </c>
      <c r="C146" s="2" t="s">
        <v>1034</v>
      </c>
      <c r="D146" s="8" t="s">
        <v>787</v>
      </c>
      <c r="E146" s="8" t="s">
        <v>1178</v>
      </c>
      <c r="F146" s="5">
        <v>28</v>
      </c>
      <c r="G146" s="8">
        <v>1</v>
      </c>
      <c r="H146" s="8" t="s">
        <v>1833</v>
      </c>
      <c r="I146" s="8" t="s">
        <v>867</v>
      </c>
      <c r="J146" s="8" t="s">
        <v>988</v>
      </c>
      <c r="K146" s="10">
        <v>41339</v>
      </c>
      <c r="L146" s="8"/>
      <c r="M146" s="48">
        <v>39111.8</v>
      </c>
      <c r="N146" s="13"/>
      <c r="O146" s="13"/>
      <c r="P146" s="8"/>
      <c r="Q146" s="8"/>
      <c r="R146" s="8"/>
      <c r="S146" s="8"/>
      <c r="T146" s="8"/>
      <c r="U146" s="8"/>
      <c r="V146" s="37"/>
      <c r="W146" s="37"/>
      <c r="X146" s="37"/>
      <c r="Y146" s="37"/>
      <c r="Z146" s="37"/>
    </row>
    <row r="147" spans="1:26" ht="83.25" customHeight="1">
      <c r="A147" s="120">
        <f t="shared" si="2"/>
        <v>136</v>
      </c>
      <c r="B147" s="29" t="s">
        <v>862</v>
      </c>
      <c r="C147" s="2" t="s">
        <v>1034</v>
      </c>
      <c r="D147" s="8" t="s">
        <v>788</v>
      </c>
      <c r="E147" s="8" t="s">
        <v>785</v>
      </c>
      <c r="F147" s="5">
        <v>44</v>
      </c>
      <c r="G147" s="8">
        <v>1</v>
      </c>
      <c r="H147" s="8" t="s">
        <v>1834</v>
      </c>
      <c r="I147" s="8" t="s">
        <v>867</v>
      </c>
      <c r="J147" s="8" t="s">
        <v>786</v>
      </c>
      <c r="K147" s="10">
        <v>41339</v>
      </c>
      <c r="L147" s="8"/>
      <c r="M147" s="48">
        <v>61461.4</v>
      </c>
      <c r="N147" s="13"/>
      <c r="O147" s="13"/>
      <c r="P147" s="8"/>
      <c r="Q147" s="8"/>
      <c r="R147" s="8"/>
      <c r="S147" s="8"/>
      <c r="T147" s="8"/>
      <c r="U147" s="8"/>
      <c r="V147" s="37"/>
      <c r="W147" s="37"/>
      <c r="X147" s="37"/>
      <c r="Y147" s="37"/>
      <c r="Z147" s="37"/>
    </row>
    <row r="148" spans="1:26" ht="83.25" customHeight="1">
      <c r="A148" s="120">
        <f t="shared" si="2"/>
        <v>137</v>
      </c>
      <c r="B148" s="29" t="s">
        <v>862</v>
      </c>
      <c r="C148" s="2" t="s">
        <v>1034</v>
      </c>
      <c r="D148" s="8" t="s">
        <v>791</v>
      </c>
      <c r="E148" s="8" t="s">
        <v>789</v>
      </c>
      <c r="F148" s="5">
        <v>44</v>
      </c>
      <c r="G148" s="8">
        <v>1</v>
      </c>
      <c r="H148" s="8" t="s">
        <v>1835</v>
      </c>
      <c r="I148" s="8" t="s">
        <v>867</v>
      </c>
      <c r="J148" s="8" t="s">
        <v>790</v>
      </c>
      <c r="K148" s="10">
        <v>41339</v>
      </c>
      <c r="L148" s="8"/>
      <c r="M148" s="48">
        <v>61461.4</v>
      </c>
      <c r="N148" s="13"/>
      <c r="O148" s="13"/>
      <c r="P148" s="8"/>
      <c r="Q148" s="8"/>
      <c r="R148" s="8"/>
      <c r="S148" s="8"/>
      <c r="T148" s="8"/>
      <c r="U148" s="8"/>
      <c r="V148" s="37"/>
      <c r="W148" s="37"/>
      <c r="X148" s="37"/>
      <c r="Y148" s="37"/>
      <c r="Z148" s="37"/>
    </row>
    <row r="149" spans="1:26" ht="97.5" customHeight="1">
      <c r="A149" s="120">
        <f t="shared" si="2"/>
        <v>138</v>
      </c>
      <c r="B149" s="29" t="s">
        <v>862</v>
      </c>
      <c r="C149" s="2" t="s">
        <v>1034</v>
      </c>
      <c r="D149" s="8" t="s">
        <v>792</v>
      </c>
      <c r="E149" s="8" t="s">
        <v>793</v>
      </c>
      <c r="F149" s="5">
        <v>44</v>
      </c>
      <c r="G149" s="8">
        <v>1</v>
      </c>
      <c r="H149" s="8" t="s">
        <v>1834</v>
      </c>
      <c r="I149" s="8" t="s">
        <v>867</v>
      </c>
      <c r="J149" s="8" t="s">
        <v>745</v>
      </c>
      <c r="K149" s="10">
        <v>41339</v>
      </c>
      <c r="L149" s="8"/>
      <c r="M149" s="48">
        <v>61461.4</v>
      </c>
      <c r="N149" s="13"/>
      <c r="O149" s="13"/>
      <c r="P149" s="8"/>
      <c r="Q149" s="8"/>
      <c r="R149" s="8"/>
      <c r="S149" s="8"/>
      <c r="T149" s="8"/>
      <c r="U149" s="8"/>
      <c r="V149" s="37"/>
      <c r="W149" s="37"/>
      <c r="X149" s="37"/>
      <c r="Y149" s="37"/>
      <c r="Z149" s="37"/>
    </row>
    <row r="150" spans="1:26" ht="91.5" customHeight="1">
      <c r="A150" s="120">
        <f t="shared" si="2"/>
        <v>139</v>
      </c>
      <c r="B150" s="29" t="s">
        <v>862</v>
      </c>
      <c r="C150" s="2" t="s">
        <v>1034</v>
      </c>
      <c r="D150" s="8" t="s">
        <v>746</v>
      </c>
      <c r="E150" s="8" t="s">
        <v>747</v>
      </c>
      <c r="F150" s="5">
        <v>44</v>
      </c>
      <c r="G150" s="8">
        <v>1</v>
      </c>
      <c r="H150" s="8" t="s">
        <v>1834</v>
      </c>
      <c r="I150" s="8" t="s">
        <v>867</v>
      </c>
      <c r="J150" s="8" t="s">
        <v>751</v>
      </c>
      <c r="K150" s="10">
        <v>41339</v>
      </c>
      <c r="L150" s="8"/>
      <c r="M150" s="48">
        <v>61461.4</v>
      </c>
      <c r="N150" s="13"/>
      <c r="O150" s="13"/>
      <c r="P150" s="8"/>
      <c r="Q150" s="8"/>
      <c r="R150" s="8"/>
      <c r="S150" s="8"/>
      <c r="T150" s="8"/>
      <c r="U150" s="8"/>
      <c r="V150" s="37"/>
      <c r="W150" s="37"/>
      <c r="X150" s="37"/>
      <c r="Y150" s="37"/>
      <c r="Z150" s="37"/>
    </row>
    <row r="151" spans="1:26" ht="90.75" customHeight="1">
      <c r="A151" s="120">
        <f t="shared" si="2"/>
        <v>140</v>
      </c>
      <c r="B151" s="29" t="s">
        <v>862</v>
      </c>
      <c r="C151" s="2" t="s">
        <v>1034</v>
      </c>
      <c r="D151" s="8" t="s">
        <v>752</v>
      </c>
      <c r="E151" s="8" t="s">
        <v>753</v>
      </c>
      <c r="F151" s="5">
        <v>52</v>
      </c>
      <c r="G151" s="8">
        <v>1</v>
      </c>
      <c r="H151" s="8" t="s">
        <v>987</v>
      </c>
      <c r="I151" s="8" t="s">
        <v>867</v>
      </c>
      <c r="J151" s="8" t="s">
        <v>763</v>
      </c>
      <c r="K151" s="10">
        <v>41339</v>
      </c>
      <c r="L151" s="8"/>
      <c r="M151" s="48">
        <v>72636.2</v>
      </c>
      <c r="N151" s="13"/>
      <c r="O151" s="13"/>
      <c r="P151" s="8"/>
      <c r="Q151" s="8"/>
      <c r="R151" s="8"/>
      <c r="S151" s="8"/>
      <c r="T151" s="8"/>
      <c r="U151" s="8"/>
      <c r="V151" s="37"/>
      <c r="W151" s="37"/>
      <c r="X151" s="37"/>
      <c r="Y151" s="37"/>
      <c r="Z151" s="37"/>
    </row>
    <row r="152" spans="1:26" ht="96" customHeight="1">
      <c r="A152" s="120">
        <f t="shared" si="2"/>
        <v>141</v>
      </c>
      <c r="B152" s="29" t="s">
        <v>862</v>
      </c>
      <c r="C152" s="2" t="s">
        <v>764</v>
      </c>
      <c r="D152" s="8">
        <v>15</v>
      </c>
      <c r="E152" s="8" t="s">
        <v>765</v>
      </c>
      <c r="F152" s="5">
        <v>2671</v>
      </c>
      <c r="G152" s="8">
        <v>1</v>
      </c>
      <c r="H152" s="8" t="s">
        <v>1836</v>
      </c>
      <c r="I152" s="8" t="s">
        <v>867</v>
      </c>
      <c r="J152" s="8" t="s">
        <v>766</v>
      </c>
      <c r="K152" s="10">
        <v>41345</v>
      </c>
      <c r="L152" s="8"/>
      <c r="M152" s="48">
        <v>2443075.56</v>
      </c>
      <c r="N152" s="13"/>
      <c r="O152" s="13"/>
      <c r="P152" s="8" t="s">
        <v>781</v>
      </c>
      <c r="Q152" s="8" t="s">
        <v>487</v>
      </c>
      <c r="R152" s="10">
        <v>41688</v>
      </c>
      <c r="S152" s="10"/>
      <c r="T152" s="10"/>
      <c r="U152" s="8" t="s">
        <v>1732</v>
      </c>
      <c r="V152" s="37"/>
      <c r="W152" s="37"/>
      <c r="X152" s="37"/>
      <c r="Y152" s="37"/>
      <c r="Z152" s="37"/>
    </row>
    <row r="153" spans="1:26" ht="89.25">
      <c r="A153" s="120">
        <f t="shared" si="2"/>
        <v>142</v>
      </c>
      <c r="B153" s="29" t="s">
        <v>862</v>
      </c>
      <c r="C153" s="2" t="s">
        <v>767</v>
      </c>
      <c r="D153" s="8">
        <v>80</v>
      </c>
      <c r="E153" s="8" t="s">
        <v>768</v>
      </c>
      <c r="F153" s="5">
        <v>1239</v>
      </c>
      <c r="G153" s="8">
        <v>1</v>
      </c>
      <c r="H153" s="8" t="s">
        <v>1837</v>
      </c>
      <c r="I153" s="8" t="s">
        <v>867</v>
      </c>
      <c r="J153" s="8" t="s">
        <v>769</v>
      </c>
      <c r="K153" s="10">
        <v>41347</v>
      </c>
      <c r="L153" s="8"/>
      <c r="M153" s="48">
        <v>1699908</v>
      </c>
      <c r="N153" s="13"/>
      <c r="O153" s="13"/>
      <c r="P153" s="8"/>
      <c r="Q153" s="8"/>
      <c r="R153" s="8"/>
      <c r="S153" s="8"/>
      <c r="T153" s="8"/>
      <c r="U153" s="8"/>
      <c r="V153" s="37"/>
      <c r="W153" s="37"/>
      <c r="X153" s="37"/>
      <c r="Y153" s="37"/>
      <c r="Z153" s="37"/>
    </row>
    <row r="154" spans="1:26" ht="336" customHeight="1">
      <c r="A154" s="120">
        <f t="shared" si="2"/>
        <v>143</v>
      </c>
      <c r="B154" s="29" t="s">
        <v>862</v>
      </c>
      <c r="C154" s="2" t="s">
        <v>998</v>
      </c>
      <c r="D154" s="8" t="s">
        <v>770</v>
      </c>
      <c r="E154" s="8" t="s">
        <v>771</v>
      </c>
      <c r="F154" s="5">
        <v>6475</v>
      </c>
      <c r="G154" s="8">
        <v>1</v>
      </c>
      <c r="H154" s="8" t="s">
        <v>1838</v>
      </c>
      <c r="I154" s="8" t="s">
        <v>867</v>
      </c>
      <c r="J154" s="8" t="s">
        <v>772</v>
      </c>
      <c r="K154" s="10">
        <v>41347</v>
      </c>
      <c r="L154" s="8"/>
      <c r="M154" s="48">
        <v>5495462</v>
      </c>
      <c r="N154" s="13"/>
      <c r="O154" s="13"/>
      <c r="P154" s="8" t="s">
        <v>773</v>
      </c>
      <c r="Q154" s="8" t="s">
        <v>774</v>
      </c>
      <c r="R154" s="10">
        <v>41026</v>
      </c>
      <c r="S154" s="10"/>
      <c r="T154" s="10"/>
      <c r="U154" s="8" t="s">
        <v>2317</v>
      </c>
      <c r="V154" s="37"/>
      <c r="W154" s="37"/>
      <c r="X154" s="37"/>
      <c r="Y154" s="37"/>
      <c r="Z154" s="37"/>
    </row>
    <row r="155" spans="1:26" ht="132" customHeight="1">
      <c r="A155" s="120">
        <f t="shared" si="2"/>
        <v>144</v>
      </c>
      <c r="B155" s="29" t="s">
        <v>862</v>
      </c>
      <c r="C155" s="2" t="s">
        <v>494</v>
      </c>
      <c r="D155" s="8">
        <v>22</v>
      </c>
      <c r="E155" s="8" t="s">
        <v>748</v>
      </c>
      <c r="F155" s="5">
        <v>180515</v>
      </c>
      <c r="G155" s="8">
        <v>1</v>
      </c>
      <c r="H155" s="8" t="s">
        <v>1839</v>
      </c>
      <c r="I155" s="71" t="s">
        <v>749</v>
      </c>
      <c r="J155" s="8" t="s">
        <v>750</v>
      </c>
      <c r="K155" s="10">
        <v>41368</v>
      </c>
      <c r="L155" s="8"/>
      <c r="M155" s="48">
        <v>64891532.2</v>
      </c>
      <c r="N155" s="13"/>
      <c r="O155" s="13"/>
      <c r="P155" s="72"/>
      <c r="Q155" s="73"/>
      <c r="R155" s="74"/>
      <c r="S155" s="73"/>
      <c r="T155" s="73"/>
      <c r="U155" s="8"/>
      <c r="V155" s="37"/>
      <c r="W155" s="63"/>
      <c r="X155" s="37"/>
      <c r="Y155" s="37"/>
      <c r="Z155" s="37"/>
    </row>
    <row r="156" spans="1:26" ht="83.25" customHeight="1">
      <c r="A156" s="120">
        <f t="shared" si="2"/>
        <v>145</v>
      </c>
      <c r="B156" s="29" t="s">
        <v>862</v>
      </c>
      <c r="C156" s="2" t="s">
        <v>416</v>
      </c>
      <c r="D156" s="8">
        <v>91</v>
      </c>
      <c r="E156" s="8" t="s">
        <v>1140</v>
      </c>
      <c r="F156" s="5">
        <v>18</v>
      </c>
      <c r="G156" s="8">
        <v>1</v>
      </c>
      <c r="H156" s="8" t="s">
        <v>1840</v>
      </c>
      <c r="I156" s="8" t="s">
        <v>867</v>
      </c>
      <c r="J156" s="8" t="s">
        <v>1141</v>
      </c>
      <c r="K156" s="10">
        <v>41327</v>
      </c>
      <c r="L156" s="8"/>
      <c r="M156" s="48">
        <v>10811.16</v>
      </c>
      <c r="N156" s="13"/>
      <c r="O156" s="13"/>
      <c r="P156" s="8"/>
      <c r="Q156" s="8"/>
      <c r="R156" s="8"/>
      <c r="S156" s="8"/>
      <c r="T156" s="8"/>
      <c r="U156" s="8"/>
      <c r="V156" s="37"/>
      <c r="W156" s="37"/>
      <c r="X156" s="37"/>
      <c r="Y156" s="37"/>
      <c r="Z156" s="37"/>
    </row>
    <row r="157" spans="1:26" ht="114.75">
      <c r="A157" s="120">
        <f t="shared" si="2"/>
        <v>146</v>
      </c>
      <c r="B157" s="29" t="s">
        <v>862</v>
      </c>
      <c r="C157" s="2" t="s">
        <v>998</v>
      </c>
      <c r="D157" s="21" t="s">
        <v>876</v>
      </c>
      <c r="E157" s="8" t="s">
        <v>877</v>
      </c>
      <c r="F157" s="5">
        <v>3831</v>
      </c>
      <c r="G157" s="8">
        <v>1</v>
      </c>
      <c r="H157" s="8" t="s">
        <v>1841</v>
      </c>
      <c r="I157" s="8" t="s">
        <v>867</v>
      </c>
      <c r="J157" s="8" t="s">
        <v>878</v>
      </c>
      <c r="K157" s="10">
        <v>41379</v>
      </c>
      <c r="L157" s="8"/>
      <c r="M157" s="48">
        <v>4380097.23</v>
      </c>
      <c r="N157" s="13"/>
      <c r="O157" s="13"/>
      <c r="P157" s="8" t="s">
        <v>985</v>
      </c>
      <c r="Q157" s="8" t="s">
        <v>1264</v>
      </c>
      <c r="R157" s="75">
        <v>41589</v>
      </c>
      <c r="S157" s="75"/>
      <c r="T157" s="75"/>
      <c r="U157" s="8" t="s">
        <v>1842</v>
      </c>
      <c r="V157" s="37"/>
      <c r="W157" s="37"/>
      <c r="X157" s="37"/>
      <c r="Y157" s="37"/>
      <c r="Z157" s="37"/>
    </row>
    <row r="158" spans="1:26" ht="134.25" customHeight="1">
      <c r="A158" s="120">
        <f t="shared" si="2"/>
        <v>147</v>
      </c>
      <c r="B158" s="29" t="s">
        <v>862</v>
      </c>
      <c r="C158" s="2" t="s">
        <v>863</v>
      </c>
      <c r="D158" s="8" t="s">
        <v>879</v>
      </c>
      <c r="E158" s="8" t="s">
        <v>880</v>
      </c>
      <c r="F158" s="5">
        <v>9544</v>
      </c>
      <c r="G158" s="8">
        <v>1</v>
      </c>
      <c r="H158" s="8" t="s">
        <v>1719</v>
      </c>
      <c r="I158" s="8" t="s">
        <v>867</v>
      </c>
      <c r="J158" s="8" t="s">
        <v>1083</v>
      </c>
      <c r="K158" s="10">
        <v>41382</v>
      </c>
      <c r="L158" s="8"/>
      <c r="M158" s="48">
        <v>8100183.68</v>
      </c>
      <c r="N158" s="13"/>
      <c r="O158" s="13"/>
      <c r="P158" s="8" t="s">
        <v>1084</v>
      </c>
      <c r="Q158" s="8" t="s">
        <v>1085</v>
      </c>
      <c r="R158" s="10">
        <v>40688</v>
      </c>
      <c r="S158" s="10"/>
      <c r="T158" s="10"/>
      <c r="U158" s="8" t="s">
        <v>1843</v>
      </c>
      <c r="V158" s="37"/>
      <c r="W158" s="37"/>
      <c r="X158" s="37"/>
      <c r="Y158" s="37"/>
      <c r="Z158" s="37"/>
    </row>
    <row r="159" spans="1:26" ht="284.25" customHeight="1">
      <c r="A159" s="120">
        <f t="shared" si="2"/>
        <v>148</v>
      </c>
      <c r="B159" s="29" t="s">
        <v>862</v>
      </c>
      <c r="C159" s="2" t="s">
        <v>1055</v>
      </c>
      <c r="D159" s="8">
        <v>15</v>
      </c>
      <c r="E159" s="8" t="s">
        <v>669</v>
      </c>
      <c r="F159" s="5">
        <v>20800</v>
      </c>
      <c r="G159" s="8">
        <v>1</v>
      </c>
      <c r="H159" s="8" t="s">
        <v>1707</v>
      </c>
      <c r="I159" s="8" t="s">
        <v>867</v>
      </c>
      <c r="J159" s="8" t="s">
        <v>670</v>
      </c>
      <c r="K159" s="10">
        <v>41382</v>
      </c>
      <c r="L159" s="8"/>
      <c r="M159" s="48">
        <v>15711504.64</v>
      </c>
      <c r="N159" s="13"/>
      <c r="O159" s="13"/>
      <c r="P159" s="8" t="s">
        <v>671</v>
      </c>
      <c r="Q159" s="8" t="s">
        <v>672</v>
      </c>
      <c r="R159" s="10">
        <v>41052</v>
      </c>
      <c r="S159" s="10"/>
      <c r="T159" s="10"/>
      <c r="U159" s="26" t="s">
        <v>2315</v>
      </c>
      <c r="V159" s="37"/>
      <c r="W159" s="37"/>
      <c r="X159" s="37"/>
      <c r="Y159" s="37"/>
      <c r="Z159" s="37"/>
    </row>
    <row r="160" spans="1:26" ht="115.5" customHeight="1">
      <c r="A160" s="120">
        <f t="shared" si="2"/>
        <v>149</v>
      </c>
      <c r="B160" s="29" t="s">
        <v>862</v>
      </c>
      <c r="C160" s="2" t="s">
        <v>1011</v>
      </c>
      <c r="D160" s="8">
        <v>71</v>
      </c>
      <c r="E160" s="8" t="s">
        <v>673</v>
      </c>
      <c r="F160" s="5">
        <v>9082</v>
      </c>
      <c r="G160" s="8">
        <v>1</v>
      </c>
      <c r="H160" s="8" t="s">
        <v>1844</v>
      </c>
      <c r="I160" s="8" t="s">
        <v>867</v>
      </c>
      <c r="J160" s="8" t="s">
        <v>674</v>
      </c>
      <c r="K160" s="10">
        <v>41382</v>
      </c>
      <c r="L160" s="8"/>
      <c r="M160" s="48">
        <v>7708075.04</v>
      </c>
      <c r="N160" s="13"/>
      <c r="O160" s="13"/>
      <c r="P160" s="8" t="s">
        <v>675</v>
      </c>
      <c r="Q160" s="8" t="s">
        <v>676</v>
      </c>
      <c r="R160" s="10">
        <v>40847</v>
      </c>
      <c r="S160" s="10"/>
      <c r="T160" s="10"/>
      <c r="U160" s="8" t="s">
        <v>1845</v>
      </c>
      <c r="V160" s="37"/>
      <c r="W160" s="37"/>
      <c r="X160" s="37"/>
      <c r="Y160" s="37"/>
      <c r="Z160" s="37"/>
    </row>
    <row r="161" spans="1:26" ht="101.25" customHeight="1">
      <c r="A161" s="120">
        <f t="shared" si="2"/>
        <v>150</v>
      </c>
      <c r="B161" s="29" t="s">
        <v>862</v>
      </c>
      <c r="C161" s="2" t="s">
        <v>998</v>
      </c>
      <c r="D161" s="8">
        <v>299</v>
      </c>
      <c r="E161" s="8" t="s">
        <v>677</v>
      </c>
      <c r="F161" s="5">
        <v>5177</v>
      </c>
      <c r="G161" s="8">
        <v>1</v>
      </c>
      <c r="H161" s="8" t="s">
        <v>1846</v>
      </c>
      <c r="I161" s="8" t="s">
        <v>867</v>
      </c>
      <c r="J161" s="8" t="s">
        <v>678</v>
      </c>
      <c r="K161" s="10">
        <v>41382</v>
      </c>
      <c r="L161" s="8"/>
      <c r="M161" s="48">
        <v>4393823.44</v>
      </c>
      <c r="N161" s="13"/>
      <c r="O161" s="13"/>
      <c r="P161" s="8" t="s">
        <v>679</v>
      </c>
      <c r="Q161" s="8" t="s">
        <v>680</v>
      </c>
      <c r="R161" s="10">
        <v>40448</v>
      </c>
      <c r="S161" s="10"/>
      <c r="T161" s="10"/>
      <c r="U161" s="8" t="s">
        <v>1847</v>
      </c>
      <c r="V161" s="37"/>
      <c r="W161" s="37"/>
      <c r="X161" s="37"/>
      <c r="Y161" s="37"/>
      <c r="Z161" s="37"/>
    </row>
    <row r="162" spans="1:26" ht="106.5" customHeight="1">
      <c r="A162" s="120">
        <f t="shared" si="2"/>
        <v>151</v>
      </c>
      <c r="B162" s="29" t="s">
        <v>862</v>
      </c>
      <c r="C162" s="2" t="s">
        <v>1158</v>
      </c>
      <c r="D162" s="8">
        <v>45</v>
      </c>
      <c r="E162" s="8" t="s">
        <v>681</v>
      </c>
      <c r="F162" s="5">
        <v>8377</v>
      </c>
      <c r="G162" s="8">
        <v>1</v>
      </c>
      <c r="H162" s="8" t="s">
        <v>1848</v>
      </c>
      <c r="I162" s="8" t="s">
        <v>867</v>
      </c>
      <c r="J162" s="8" t="s">
        <v>682</v>
      </c>
      <c r="K162" s="10">
        <v>41383</v>
      </c>
      <c r="L162" s="8"/>
      <c r="M162" s="48">
        <v>7109727.44</v>
      </c>
      <c r="N162" s="13"/>
      <c r="O162" s="13"/>
      <c r="P162" s="8" t="s">
        <v>683</v>
      </c>
      <c r="Q162" s="8" t="s">
        <v>684</v>
      </c>
      <c r="R162" s="10">
        <v>40290</v>
      </c>
      <c r="S162" s="10"/>
      <c r="T162" s="10"/>
      <c r="U162" s="8" t="s">
        <v>1849</v>
      </c>
      <c r="V162" s="37"/>
      <c r="W162" s="37"/>
      <c r="X162" s="37"/>
      <c r="Y162" s="37"/>
      <c r="Z162" s="37"/>
    </row>
    <row r="163" spans="1:26" ht="129.75" customHeight="1">
      <c r="A163" s="120">
        <f t="shared" si="2"/>
        <v>152</v>
      </c>
      <c r="B163" s="29" t="s">
        <v>862</v>
      </c>
      <c r="C163" s="2" t="s">
        <v>685</v>
      </c>
      <c r="D163" s="8">
        <v>77</v>
      </c>
      <c r="E163" s="8" t="s">
        <v>686</v>
      </c>
      <c r="F163" s="5">
        <v>30310</v>
      </c>
      <c r="G163" s="8">
        <v>1</v>
      </c>
      <c r="H163" s="8" t="s">
        <v>1850</v>
      </c>
      <c r="I163" s="8" t="s">
        <v>867</v>
      </c>
      <c r="J163" s="8" t="s">
        <v>687</v>
      </c>
      <c r="K163" s="8" t="s">
        <v>688</v>
      </c>
      <c r="L163" s="8"/>
      <c r="M163" s="48">
        <v>15087538.43</v>
      </c>
      <c r="N163" s="13"/>
      <c r="O163" s="13"/>
      <c r="P163" s="8" t="s">
        <v>689</v>
      </c>
      <c r="Q163" s="8" t="s">
        <v>690</v>
      </c>
      <c r="R163" s="10">
        <v>40445</v>
      </c>
      <c r="S163" s="10"/>
      <c r="T163" s="10"/>
      <c r="U163" s="8" t="s">
        <v>1851</v>
      </c>
      <c r="V163" s="37"/>
      <c r="W163" s="37"/>
      <c r="X163" s="37"/>
      <c r="Y163" s="37"/>
      <c r="Z163" s="37"/>
    </row>
    <row r="164" spans="1:26" ht="135" customHeight="1">
      <c r="A164" s="120">
        <f t="shared" si="2"/>
        <v>153</v>
      </c>
      <c r="B164" s="29" t="s">
        <v>862</v>
      </c>
      <c r="C164" s="2" t="s">
        <v>1011</v>
      </c>
      <c r="D164" s="8" t="s">
        <v>691</v>
      </c>
      <c r="E164" s="8" t="s">
        <v>692</v>
      </c>
      <c r="F164" s="5">
        <v>6287</v>
      </c>
      <c r="G164" s="8">
        <v>1</v>
      </c>
      <c r="H164" s="8" t="s">
        <v>1852</v>
      </c>
      <c r="I164" s="8" t="s">
        <v>867</v>
      </c>
      <c r="J164" s="8" t="s">
        <v>1220</v>
      </c>
      <c r="K164" s="10">
        <v>41383</v>
      </c>
      <c r="L164" s="8"/>
      <c r="M164" s="48">
        <v>5335902.64</v>
      </c>
      <c r="N164" s="13"/>
      <c r="O164" s="13"/>
      <c r="P164" s="8" t="s">
        <v>1221</v>
      </c>
      <c r="Q164" s="8" t="s">
        <v>1853</v>
      </c>
      <c r="R164" s="10">
        <v>42340</v>
      </c>
      <c r="S164" s="10"/>
      <c r="T164" s="10"/>
      <c r="U164" s="8" t="s">
        <v>1698</v>
      </c>
      <c r="V164" s="37"/>
      <c r="W164" s="37"/>
      <c r="X164" s="37"/>
      <c r="Y164" s="37"/>
      <c r="Z164" s="37"/>
    </row>
    <row r="165" spans="1:26" ht="119.25" customHeight="1">
      <c r="A165" s="120">
        <f t="shared" si="2"/>
        <v>154</v>
      </c>
      <c r="B165" s="29" t="s">
        <v>862</v>
      </c>
      <c r="C165" s="2" t="s">
        <v>1027</v>
      </c>
      <c r="D165" s="8" t="s">
        <v>1222</v>
      </c>
      <c r="E165" s="8" t="s">
        <v>1223</v>
      </c>
      <c r="F165" s="5">
        <v>7176</v>
      </c>
      <c r="G165" s="8">
        <v>1</v>
      </c>
      <c r="H165" s="8" t="s">
        <v>1719</v>
      </c>
      <c r="I165" s="8" t="s">
        <v>867</v>
      </c>
      <c r="J165" s="8" t="s">
        <v>1224</v>
      </c>
      <c r="K165" s="10">
        <v>41383</v>
      </c>
      <c r="L165" s="8"/>
      <c r="M165" s="48">
        <v>6090414.72</v>
      </c>
      <c r="N165" s="13"/>
      <c r="O165" s="13"/>
      <c r="P165" s="8" t="s">
        <v>1225</v>
      </c>
      <c r="Q165" s="8" t="s">
        <v>1226</v>
      </c>
      <c r="R165" s="10">
        <v>40358</v>
      </c>
      <c r="S165" s="10"/>
      <c r="T165" s="10"/>
      <c r="U165" s="8" t="s">
        <v>1854</v>
      </c>
      <c r="V165" s="37"/>
      <c r="W165" s="37"/>
      <c r="X165" s="37"/>
      <c r="Y165" s="37"/>
      <c r="Z165" s="37"/>
    </row>
    <row r="166" spans="1:26" ht="104.25" customHeight="1">
      <c r="A166" s="120">
        <f t="shared" si="2"/>
        <v>155</v>
      </c>
      <c r="B166" s="29" t="s">
        <v>862</v>
      </c>
      <c r="C166" s="2" t="s">
        <v>1037</v>
      </c>
      <c r="D166" s="8">
        <v>2</v>
      </c>
      <c r="E166" s="8" t="s">
        <v>1227</v>
      </c>
      <c r="F166" s="5">
        <v>26619</v>
      </c>
      <c r="G166" s="8">
        <v>1</v>
      </c>
      <c r="H166" s="8" t="s">
        <v>1855</v>
      </c>
      <c r="I166" s="8" t="s">
        <v>867</v>
      </c>
      <c r="J166" s="8" t="s">
        <v>1228</v>
      </c>
      <c r="K166" s="10">
        <v>41392</v>
      </c>
      <c r="L166" s="8"/>
      <c r="M166" s="48">
        <v>18900532.19</v>
      </c>
      <c r="N166" s="13"/>
      <c r="O166" s="13"/>
      <c r="P166" s="8" t="s">
        <v>1229</v>
      </c>
      <c r="Q166" s="8" t="s">
        <v>1230</v>
      </c>
      <c r="R166" s="10">
        <v>41044</v>
      </c>
      <c r="S166" s="10"/>
      <c r="T166" s="10"/>
      <c r="U166" s="8" t="s">
        <v>1856</v>
      </c>
      <c r="V166" s="37"/>
      <c r="W166" s="37"/>
      <c r="X166" s="37"/>
      <c r="Y166" s="37"/>
      <c r="Z166" s="37"/>
    </row>
    <row r="167" spans="1:26" ht="99" customHeight="1">
      <c r="A167" s="120">
        <f t="shared" si="2"/>
        <v>156</v>
      </c>
      <c r="B167" s="29" t="s">
        <v>862</v>
      </c>
      <c r="C167" s="2" t="s">
        <v>343</v>
      </c>
      <c r="D167" s="8" t="s">
        <v>1105</v>
      </c>
      <c r="E167" s="8" t="s">
        <v>528</v>
      </c>
      <c r="F167" s="5">
        <v>9983</v>
      </c>
      <c r="G167" s="8">
        <v>1</v>
      </c>
      <c r="H167" s="8" t="s">
        <v>1728</v>
      </c>
      <c r="I167" s="8" t="s">
        <v>867</v>
      </c>
      <c r="J167" s="8" t="s">
        <v>1237</v>
      </c>
      <c r="K167" s="10">
        <v>41392</v>
      </c>
      <c r="L167" s="8"/>
      <c r="M167" s="48">
        <v>8472771.76</v>
      </c>
      <c r="N167" s="13"/>
      <c r="O167" s="13"/>
      <c r="P167" s="8" t="s">
        <v>1238</v>
      </c>
      <c r="Q167" s="8" t="s">
        <v>1239</v>
      </c>
      <c r="R167" s="10">
        <v>36637</v>
      </c>
      <c r="S167" s="10"/>
      <c r="T167" s="10"/>
      <c r="U167" s="8" t="s">
        <v>1857</v>
      </c>
      <c r="V167" s="37"/>
      <c r="W167" s="37"/>
      <c r="X167" s="37"/>
      <c r="Y167" s="37"/>
      <c r="Z167" s="37"/>
    </row>
    <row r="168" spans="1:26" ht="108" customHeight="1">
      <c r="A168" s="120">
        <f t="shared" si="2"/>
        <v>157</v>
      </c>
      <c r="B168" s="29" t="s">
        <v>862</v>
      </c>
      <c r="C168" s="2" t="s">
        <v>1002</v>
      </c>
      <c r="D168" s="8">
        <v>101</v>
      </c>
      <c r="E168" s="8" t="s">
        <v>693</v>
      </c>
      <c r="F168" s="5">
        <v>700</v>
      </c>
      <c r="G168" s="8">
        <v>1</v>
      </c>
      <c r="H168" s="8" t="s">
        <v>1719</v>
      </c>
      <c r="I168" s="8" t="s">
        <v>867</v>
      </c>
      <c r="J168" s="8" t="s">
        <v>694</v>
      </c>
      <c r="K168" s="10">
        <v>41393</v>
      </c>
      <c r="L168" s="8"/>
      <c r="M168" s="48">
        <v>760453.12</v>
      </c>
      <c r="N168" s="13"/>
      <c r="O168" s="13"/>
      <c r="P168" s="8" t="s">
        <v>695</v>
      </c>
      <c r="Q168" s="8" t="s">
        <v>696</v>
      </c>
      <c r="R168" s="10">
        <v>40646</v>
      </c>
      <c r="S168" s="10"/>
      <c r="T168" s="10"/>
      <c r="U168" s="8" t="s">
        <v>1858</v>
      </c>
      <c r="V168" s="37"/>
      <c r="W168" s="37"/>
      <c r="X168" s="37"/>
      <c r="Y168" s="37"/>
      <c r="Z168" s="37"/>
    </row>
    <row r="169" spans="1:26" ht="115.5" customHeight="1">
      <c r="A169" s="120">
        <f t="shared" si="2"/>
        <v>158</v>
      </c>
      <c r="B169" s="29" t="s">
        <v>862</v>
      </c>
      <c r="C169" s="2" t="s">
        <v>921</v>
      </c>
      <c r="D169" s="8">
        <v>50</v>
      </c>
      <c r="E169" s="8" t="s">
        <v>922</v>
      </c>
      <c r="F169" s="5">
        <v>9338</v>
      </c>
      <c r="G169" s="8">
        <v>1</v>
      </c>
      <c r="H169" s="8" t="s">
        <v>1859</v>
      </c>
      <c r="I169" s="8" t="s">
        <v>867</v>
      </c>
      <c r="J169" s="8" t="s">
        <v>925</v>
      </c>
      <c r="K169" s="10">
        <v>41393</v>
      </c>
      <c r="L169" s="8"/>
      <c r="M169" s="48">
        <v>7925347.36</v>
      </c>
      <c r="N169" s="13"/>
      <c r="O169" s="13"/>
      <c r="P169" s="8" t="s">
        <v>924</v>
      </c>
      <c r="Q169" s="8" t="s">
        <v>923</v>
      </c>
      <c r="R169" s="10">
        <v>40648</v>
      </c>
      <c r="S169" s="10"/>
      <c r="T169" s="10"/>
      <c r="U169" s="8" t="s">
        <v>1860</v>
      </c>
      <c r="V169" s="37"/>
      <c r="W169" s="37"/>
      <c r="X169" s="37"/>
      <c r="Y169" s="37"/>
      <c r="Z169" s="37"/>
    </row>
    <row r="170" spans="1:26" ht="125.25" customHeight="1">
      <c r="A170" s="120">
        <f t="shared" si="2"/>
        <v>159</v>
      </c>
      <c r="B170" s="29" t="s">
        <v>862</v>
      </c>
      <c r="C170" s="2" t="s">
        <v>1027</v>
      </c>
      <c r="D170" s="8" t="s">
        <v>926</v>
      </c>
      <c r="E170" s="8" t="s">
        <v>927</v>
      </c>
      <c r="F170" s="5">
        <v>10432</v>
      </c>
      <c r="G170" s="8">
        <v>1</v>
      </c>
      <c r="H170" s="8" t="s">
        <v>1719</v>
      </c>
      <c r="I170" s="8" t="s">
        <v>867</v>
      </c>
      <c r="J170" s="8" t="s">
        <v>928</v>
      </c>
      <c r="K170" s="10">
        <v>41400</v>
      </c>
      <c r="L170" s="8"/>
      <c r="M170" s="48">
        <v>7879923.87</v>
      </c>
      <c r="N170" s="13"/>
      <c r="O170" s="13"/>
      <c r="P170" s="8" t="s">
        <v>934</v>
      </c>
      <c r="Q170" s="8" t="s">
        <v>929</v>
      </c>
      <c r="R170" s="10">
        <v>40248</v>
      </c>
      <c r="S170" s="10"/>
      <c r="T170" s="10"/>
      <c r="U170" s="8" t="s">
        <v>1861</v>
      </c>
      <c r="V170" s="37"/>
      <c r="W170" s="37"/>
      <c r="X170" s="37"/>
      <c r="Y170" s="37"/>
      <c r="Z170" s="37"/>
    </row>
    <row r="171" spans="1:26" ht="125.25" customHeight="1">
      <c r="A171" s="120">
        <f t="shared" si="2"/>
        <v>160</v>
      </c>
      <c r="B171" s="29" t="s">
        <v>862</v>
      </c>
      <c r="C171" s="2" t="s">
        <v>707</v>
      </c>
      <c r="D171" s="8" t="s">
        <v>930</v>
      </c>
      <c r="E171" s="8" t="s">
        <v>931</v>
      </c>
      <c r="F171" s="5">
        <v>10740</v>
      </c>
      <c r="G171" s="8">
        <v>1</v>
      </c>
      <c r="H171" s="8" t="s">
        <v>1719</v>
      </c>
      <c r="I171" s="8" t="s">
        <v>867</v>
      </c>
      <c r="J171" s="8" t="s">
        <v>932</v>
      </c>
      <c r="K171" s="10">
        <v>41400</v>
      </c>
      <c r="L171" s="8"/>
      <c r="M171" s="48">
        <v>8112574.99</v>
      </c>
      <c r="N171" s="13"/>
      <c r="O171" s="13"/>
      <c r="P171" s="8" t="s">
        <v>933</v>
      </c>
      <c r="Q171" s="8" t="s">
        <v>935</v>
      </c>
      <c r="R171" s="10">
        <v>41361</v>
      </c>
      <c r="S171" s="10"/>
      <c r="T171" s="10"/>
      <c r="U171" s="8" t="s">
        <v>1862</v>
      </c>
      <c r="V171" s="37"/>
      <c r="W171" s="37"/>
      <c r="X171" s="37"/>
      <c r="Y171" s="37"/>
      <c r="Z171" s="37"/>
    </row>
    <row r="172" spans="1:26" ht="193.5" customHeight="1">
      <c r="A172" s="120">
        <f t="shared" si="2"/>
        <v>161</v>
      </c>
      <c r="B172" s="29" t="s">
        <v>862</v>
      </c>
      <c r="C172" s="2" t="s">
        <v>1028</v>
      </c>
      <c r="D172" s="8">
        <v>13</v>
      </c>
      <c r="E172" s="8" t="s">
        <v>936</v>
      </c>
      <c r="F172" s="5">
        <v>1712</v>
      </c>
      <c r="G172" s="8">
        <v>1</v>
      </c>
      <c r="H172" s="8" t="s">
        <v>1863</v>
      </c>
      <c r="I172" s="8" t="s">
        <v>867</v>
      </c>
      <c r="J172" s="8" t="s">
        <v>937</v>
      </c>
      <c r="K172" s="10">
        <v>41401</v>
      </c>
      <c r="L172" s="8"/>
      <c r="M172" s="48">
        <v>5380483.19</v>
      </c>
      <c r="N172" s="13"/>
      <c r="O172" s="13"/>
      <c r="P172" s="8"/>
      <c r="Q172" s="8"/>
      <c r="R172" s="8"/>
      <c r="S172" s="8"/>
      <c r="T172" s="8"/>
      <c r="U172" s="8"/>
      <c r="V172" s="37">
        <v>7392</v>
      </c>
      <c r="W172" s="63">
        <v>41592</v>
      </c>
      <c r="X172" s="37" t="s">
        <v>352</v>
      </c>
      <c r="Y172" s="37" t="s">
        <v>2302</v>
      </c>
      <c r="Z172" s="37" t="s">
        <v>1549</v>
      </c>
    </row>
    <row r="173" spans="1:26" ht="94.5" customHeight="1">
      <c r="A173" s="120">
        <f t="shared" si="2"/>
        <v>162</v>
      </c>
      <c r="B173" s="29" t="s">
        <v>862</v>
      </c>
      <c r="C173" s="2" t="s">
        <v>881</v>
      </c>
      <c r="D173" s="8"/>
      <c r="E173" s="8" t="s">
        <v>882</v>
      </c>
      <c r="F173" s="5">
        <v>9311</v>
      </c>
      <c r="G173" s="8">
        <v>1</v>
      </c>
      <c r="H173" s="8" t="s">
        <v>2403</v>
      </c>
      <c r="I173" s="8" t="s">
        <v>867</v>
      </c>
      <c r="J173" s="8" t="s">
        <v>883</v>
      </c>
      <c r="K173" s="10">
        <v>41422</v>
      </c>
      <c r="L173" s="8"/>
      <c r="M173" s="48">
        <v>9138280.95</v>
      </c>
      <c r="N173" s="13"/>
      <c r="O173" s="13"/>
      <c r="P173" s="8" t="s">
        <v>1326</v>
      </c>
      <c r="Q173" s="8" t="s">
        <v>884</v>
      </c>
      <c r="R173" s="10">
        <v>41303</v>
      </c>
      <c r="S173" s="10"/>
      <c r="T173" s="10"/>
      <c r="U173" s="8" t="s">
        <v>1669</v>
      </c>
      <c r="V173" s="37"/>
      <c r="W173" s="37"/>
      <c r="X173" s="37"/>
      <c r="Y173" s="37"/>
      <c r="Z173" s="37"/>
    </row>
    <row r="174" spans="1:26" ht="132" customHeight="1">
      <c r="A174" s="120">
        <f t="shared" si="2"/>
        <v>163</v>
      </c>
      <c r="B174" s="29" t="s">
        <v>862</v>
      </c>
      <c r="C174" s="2" t="s">
        <v>1002</v>
      </c>
      <c r="D174" s="8">
        <v>101</v>
      </c>
      <c r="E174" s="8" t="s">
        <v>964</v>
      </c>
      <c r="F174" s="5">
        <v>3277</v>
      </c>
      <c r="G174" s="8">
        <v>1</v>
      </c>
      <c r="H174" s="8" t="s">
        <v>1719</v>
      </c>
      <c r="I174" s="8" t="s">
        <v>867</v>
      </c>
      <c r="J174" s="8" t="s">
        <v>965</v>
      </c>
      <c r="K174" s="10">
        <v>41423</v>
      </c>
      <c r="L174" s="8"/>
      <c r="M174" s="48">
        <v>3115006.09</v>
      </c>
      <c r="N174" s="13"/>
      <c r="O174" s="13"/>
      <c r="P174" s="8" t="s">
        <v>967</v>
      </c>
      <c r="Q174" s="8" t="s">
        <v>966</v>
      </c>
      <c r="R174" s="10">
        <v>40646</v>
      </c>
      <c r="S174" s="10"/>
      <c r="T174" s="10"/>
      <c r="U174" s="8" t="s">
        <v>1858</v>
      </c>
      <c r="V174" s="37"/>
      <c r="W174" s="37"/>
      <c r="X174" s="37"/>
      <c r="Y174" s="37"/>
      <c r="Z174" s="37"/>
    </row>
    <row r="175" spans="1:26" ht="102">
      <c r="A175" s="120">
        <f t="shared" si="2"/>
        <v>164</v>
      </c>
      <c r="B175" s="29" t="s">
        <v>862</v>
      </c>
      <c r="C175" s="2" t="s">
        <v>342</v>
      </c>
      <c r="D175" s="8">
        <v>23</v>
      </c>
      <c r="E175" s="8" t="s">
        <v>968</v>
      </c>
      <c r="F175" s="5">
        <v>468</v>
      </c>
      <c r="G175" s="8">
        <v>1</v>
      </c>
      <c r="H175" s="8" t="s">
        <v>1864</v>
      </c>
      <c r="I175" s="8" t="s">
        <v>867</v>
      </c>
      <c r="J175" s="8" t="s">
        <v>969</v>
      </c>
      <c r="K175" s="10">
        <v>41435</v>
      </c>
      <c r="L175" s="8"/>
      <c r="M175" s="48">
        <v>1671401.16</v>
      </c>
      <c r="N175" s="13"/>
      <c r="O175" s="13"/>
      <c r="P175" s="8"/>
      <c r="Q175" s="8"/>
      <c r="R175" s="8"/>
      <c r="S175" s="8"/>
      <c r="T175" s="8"/>
      <c r="U175" s="8"/>
      <c r="V175" s="37"/>
      <c r="W175" s="37"/>
      <c r="X175" s="37"/>
      <c r="Y175" s="37"/>
      <c r="Z175" s="37"/>
    </row>
    <row r="176" spans="1:26" ht="153.75" customHeight="1">
      <c r="A176" s="120">
        <f t="shared" si="2"/>
        <v>165</v>
      </c>
      <c r="B176" s="29" t="s">
        <v>862</v>
      </c>
      <c r="C176" s="2" t="s">
        <v>1028</v>
      </c>
      <c r="D176" s="8" t="s">
        <v>1193</v>
      </c>
      <c r="E176" s="8" t="s">
        <v>970</v>
      </c>
      <c r="F176" s="5">
        <v>4948</v>
      </c>
      <c r="G176" s="8">
        <v>1</v>
      </c>
      <c r="H176" s="8" t="s">
        <v>1865</v>
      </c>
      <c r="I176" s="8" t="s">
        <v>867</v>
      </c>
      <c r="J176" s="8" t="s">
        <v>295</v>
      </c>
      <c r="K176" s="10">
        <v>41460</v>
      </c>
      <c r="L176" s="8"/>
      <c r="M176" s="48">
        <v>5317765.03</v>
      </c>
      <c r="N176" s="13"/>
      <c r="O176" s="13"/>
      <c r="P176" s="8" t="s">
        <v>1550</v>
      </c>
      <c r="Q176" s="8"/>
      <c r="R176" s="29"/>
      <c r="S176" s="29"/>
      <c r="T176" s="29"/>
      <c r="U176" s="8" t="s">
        <v>1866</v>
      </c>
      <c r="V176" s="37"/>
      <c r="W176" s="37"/>
      <c r="X176" s="37"/>
      <c r="Y176" s="37"/>
      <c r="Z176" s="37"/>
    </row>
    <row r="177" spans="1:26" ht="83.25" customHeight="1">
      <c r="A177" s="120">
        <f t="shared" si="2"/>
        <v>166</v>
      </c>
      <c r="B177" s="29" t="s">
        <v>862</v>
      </c>
      <c r="C177" s="2" t="s">
        <v>1034</v>
      </c>
      <c r="D177" s="8" t="s">
        <v>296</v>
      </c>
      <c r="E177" s="8" t="s">
        <v>297</v>
      </c>
      <c r="F177" s="5">
        <v>45</v>
      </c>
      <c r="G177" s="8">
        <v>1</v>
      </c>
      <c r="H177" s="8" t="s">
        <v>1833</v>
      </c>
      <c r="I177" s="8" t="s">
        <v>867</v>
      </c>
      <c r="J177" s="8" t="s">
        <v>298</v>
      </c>
      <c r="K177" s="10">
        <v>41471</v>
      </c>
      <c r="L177" s="8"/>
      <c r="M177" s="48">
        <v>6285825</v>
      </c>
      <c r="N177" s="13"/>
      <c r="O177" s="13"/>
      <c r="P177" s="8"/>
      <c r="Q177" s="8"/>
      <c r="R177" s="8"/>
      <c r="S177" s="8"/>
      <c r="T177" s="8"/>
      <c r="U177" s="8"/>
      <c r="V177" s="37"/>
      <c r="W177" s="37"/>
      <c r="X177" s="37"/>
      <c r="Y177" s="37"/>
      <c r="Z177" s="37"/>
    </row>
    <row r="178" spans="1:26" ht="93.75" customHeight="1">
      <c r="A178" s="120">
        <f t="shared" si="2"/>
        <v>167</v>
      </c>
      <c r="B178" s="29" t="s">
        <v>862</v>
      </c>
      <c r="C178" s="2" t="s">
        <v>1034</v>
      </c>
      <c r="D178" s="8" t="s">
        <v>299</v>
      </c>
      <c r="E178" s="8" t="s">
        <v>300</v>
      </c>
      <c r="F178" s="5">
        <v>45</v>
      </c>
      <c r="G178" s="8">
        <v>1</v>
      </c>
      <c r="H178" s="8" t="s">
        <v>1833</v>
      </c>
      <c r="I178" s="8" t="s">
        <v>867</v>
      </c>
      <c r="J178" s="8" t="s">
        <v>301</v>
      </c>
      <c r="K178" s="10">
        <v>41474</v>
      </c>
      <c r="L178" s="8"/>
      <c r="M178" s="48">
        <v>62858.25</v>
      </c>
      <c r="N178" s="13"/>
      <c r="O178" s="13"/>
      <c r="P178" s="8"/>
      <c r="Q178" s="8"/>
      <c r="R178" s="8"/>
      <c r="S178" s="8"/>
      <c r="T178" s="8"/>
      <c r="U178" s="8"/>
      <c r="V178" s="37"/>
      <c r="W178" s="37"/>
      <c r="X178" s="37"/>
      <c r="Y178" s="37"/>
      <c r="Z178" s="37"/>
    </row>
    <row r="179" spans="1:26" ht="114" customHeight="1">
      <c r="A179" s="120">
        <f t="shared" si="2"/>
        <v>168</v>
      </c>
      <c r="B179" s="29" t="s">
        <v>862</v>
      </c>
      <c r="C179" s="2" t="s">
        <v>1055</v>
      </c>
      <c r="D179" s="8" t="s">
        <v>983</v>
      </c>
      <c r="E179" s="8" t="s">
        <v>984</v>
      </c>
      <c r="F179" s="5">
        <v>8600</v>
      </c>
      <c r="G179" s="8">
        <v>1</v>
      </c>
      <c r="H179" s="8" t="s">
        <v>1867</v>
      </c>
      <c r="I179" s="8" t="s">
        <v>867</v>
      </c>
      <c r="J179" s="8" t="s">
        <v>830</v>
      </c>
      <c r="K179" s="10">
        <v>41479</v>
      </c>
      <c r="L179" s="8"/>
      <c r="M179" s="48">
        <v>6861052.48</v>
      </c>
      <c r="N179" s="13"/>
      <c r="O179" s="13"/>
      <c r="P179" s="8" t="s">
        <v>831</v>
      </c>
      <c r="Q179" s="8" t="s">
        <v>832</v>
      </c>
      <c r="R179" s="10">
        <v>41003</v>
      </c>
      <c r="S179" s="10"/>
      <c r="T179" s="10"/>
      <c r="U179" s="8" t="s">
        <v>1818</v>
      </c>
      <c r="V179" s="37"/>
      <c r="W179" s="37"/>
      <c r="X179" s="37"/>
      <c r="Y179" s="37"/>
      <c r="Z179" s="37"/>
    </row>
    <row r="180" spans="1:26" ht="117" customHeight="1">
      <c r="A180" s="120">
        <f t="shared" si="2"/>
        <v>169</v>
      </c>
      <c r="B180" s="29" t="s">
        <v>862</v>
      </c>
      <c r="C180" s="2" t="s">
        <v>1007</v>
      </c>
      <c r="D180" s="8">
        <v>11</v>
      </c>
      <c r="E180" s="8" t="s">
        <v>833</v>
      </c>
      <c r="F180" s="5">
        <v>16000</v>
      </c>
      <c r="G180" s="8">
        <v>1</v>
      </c>
      <c r="H180" s="8" t="s">
        <v>1868</v>
      </c>
      <c r="I180" s="8" t="s">
        <v>867</v>
      </c>
      <c r="J180" s="8" t="s">
        <v>834</v>
      </c>
      <c r="K180" s="10">
        <v>41479</v>
      </c>
      <c r="L180" s="8"/>
      <c r="M180" s="48">
        <v>3468416</v>
      </c>
      <c r="N180" s="13"/>
      <c r="O180" s="13"/>
      <c r="P180" s="8" t="s">
        <v>835</v>
      </c>
      <c r="Q180" s="8" t="s">
        <v>836</v>
      </c>
      <c r="R180" s="10">
        <v>41383</v>
      </c>
      <c r="S180" s="10"/>
      <c r="T180" s="10"/>
      <c r="U180" s="8" t="s">
        <v>1818</v>
      </c>
      <c r="V180" s="37"/>
      <c r="W180" s="37"/>
      <c r="X180" s="37"/>
      <c r="Y180" s="37"/>
      <c r="Z180" s="37"/>
    </row>
    <row r="181" spans="1:26" ht="83.25" customHeight="1">
      <c r="A181" s="120">
        <f t="shared" si="2"/>
        <v>170</v>
      </c>
      <c r="B181" s="29" t="s">
        <v>862</v>
      </c>
      <c r="C181" s="2" t="s">
        <v>1034</v>
      </c>
      <c r="D181" s="8" t="s">
        <v>837</v>
      </c>
      <c r="E181" s="8" t="s">
        <v>838</v>
      </c>
      <c r="F181" s="5">
        <v>25</v>
      </c>
      <c r="G181" s="8">
        <v>1</v>
      </c>
      <c r="H181" s="8" t="s">
        <v>1869</v>
      </c>
      <c r="I181" s="8" t="s">
        <v>867</v>
      </c>
      <c r="J181" s="8" t="s">
        <v>839</v>
      </c>
      <c r="K181" s="10">
        <v>41481</v>
      </c>
      <c r="L181" s="8"/>
      <c r="M181" s="48">
        <v>34921.25</v>
      </c>
      <c r="N181" s="13"/>
      <c r="O181" s="13"/>
      <c r="P181" s="8"/>
      <c r="Q181" s="8"/>
      <c r="R181" s="8"/>
      <c r="S181" s="8"/>
      <c r="T181" s="8"/>
      <c r="U181" s="8"/>
      <c r="V181" s="37"/>
      <c r="W181" s="37"/>
      <c r="X181" s="37"/>
      <c r="Y181" s="37"/>
      <c r="Z181" s="37"/>
    </row>
    <row r="182" spans="1:26" ht="111.75" customHeight="1">
      <c r="A182" s="120">
        <f t="shared" si="2"/>
        <v>171</v>
      </c>
      <c r="B182" s="29" t="s">
        <v>862</v>
      </c>
      <c r="C182" s="2" t="s">
        <v>326</v>
      </c>
      <c r="D182" s="8"/>
      <c r="E182" s="8" t="s">
        <v>327</v>
      </c>
      <c r="F182" s="5">
        <v>41</v>
      </c>
      <c r="G182" s="8">
        <v>1</v>
      </c>
      <c r="H182" s="8" t="s">
        <v>1870</v>
      </c>
      <c r="I182" s="8" t="s">
        <v>867</v>
      </c>
      <c r="J182" s="8" t="s">
        <v>328</v>
      </c>
      <c r="K182" s="10">
        <v>41484</v>
      </c>
      <c r="L182" s="8"/>
      <c r="M182" s="48">
        <v>37032.43</v>
      </c>
      <c r="N182" s="13"/>
      <c r="O182" s="13"/>
      <c r="P182" s="8" t="s">
        <v>535</v>
      </c>
      <c r="Q182" s="8" t="s">
        <v>734</v>
      </c>
      <c r="R182" s="10">
        <v>42543</v>
      </c>
      <c r="S182" s="8"/>
      <c r="T182" s="8"/>
      <c r="U182" s="8" t="s">
        <v>1669</v>
      </c>
      <c r="V182" s="37"/>
      <c r="W182" s="37"/>
      <c r="X182" s="37"/>
      <c r="Y182" s="37"/>
      <c r="Z182" s="37"/>
    </row>
    <row r="183" spans="1:26" ht="45">
      <c r="A183" s="120">
        <f t="shared" si="2"/>
        <v>172</v>
      </c>
      <c r="B183" s="29" t="s">
        <v>862</v>
      </c>
      <c r="C183" s="2" t="s">
        <v>329</v>
      </c>
      <c r="D183" s="8" t="s">
        <v>330</v>
      </c>
      <c r="E183" s="8" t="s">
        <v>331</v>
      </c>
      <c r="F183" s="5">
        <v>706</v>
      </c>
      <c r="G183" s="8">
        <v>1</v>
      </c>
      <c r="H183" s="8" t="s">
        <v>1871</v>
      </c>
      <c r="I183" s="8" t="s">
        <v>867</v>
      </c>
      <c r="J183" s="8" t="s">
        <v>332</v>
      </c>
      <c r="K183" s="10">
        <v>41505</v>
      </c>
      <c r="L183" s="8"/>
      <c r="M183" s="48">
        <v>293516.46</v>
      </c>
      <c r="N183" s="13"/>
      <c r="O183" s="13"/>
      <c r="P183" s="8"/>
      <c r="Q183" s="8"/>
      <c r="R183" s="8"/>
      <c r="S183" s="8"/>
      <c r="T183" s="8"/>
      <c r="U183" s="8"/>
      <c r="V183" s="37"/>
      <c r="W183" s="37"/>
      <c r="X183" s="37"/>
      <c r="Y183" s="37"/>
      <c r="Z183" s="37"/>
    </row>
    <row r="184" spans="1:26" ht="69.75" customHeight="1">
      <c r="A184" s="120">
        <f t="shared" si="2"/>
        <v>173</v>
      </c>
      <c r="B184" s="29" t="s">
        <v>862</v>
      </c>
      <c r="C184" s="2" t="s">
        <v>333</v>
      </c>
      <c r="D184" s="8" t="s">
        <v>334</v>
      </c>
      <c r="E184" s="8" t="s">
        <v>335</v>
      </c>
      <c r="F184" s="5">
        <f>2503*562/1000</f>
        <v>1406.686</v>
      </c>
      <c r="G184" s="8" t="s">
        <v>418</v>
      </c>
      <c r="H184" s="8" t="s">
        <v>1061</v>
      </c>
      <c r="I184" s="8" t="s">
        <v>867</v>
      </c>
      <c r="J184" s="8" t="s">
        <v>1062</v>
      </c>
      <c r="K184" s="10">
        <v>41514</v>
      </c>
      <c r="L184" s="8"/>
      <c r="M184" s="48">
        <f>1907210.91*562/1000</f>
        <v>1071852.53142</v>
      </c>
      <c r="N184" s="13"/>
      <c r="O184" s="13"/>
      <c r="P184" s="8"/>
      <c r="Q184" s="8"/>
      <c r="R184" s="8"/>
      <c r="S184" s="8"/>
      <c r="T184" s="8"/>
      <c r="U184" s="8"/>
      <c r="V184" s="37"/>
      <c r="W184" s="37"/>
      <c r="X184" s="37"/>
      <c r="Y184" s="37"/>
      <c r="Z184" s="37"/>
    </row>
    <row r="185" spans="1:26" ht="63.75">
      <c r="A185" s="120">
        <f t="shared" si="2"/>
        <v>174</v>
      </c>
      <c r="B185" s="29" t="s">
        <v>862</v>
      </c>
      <c r="C185" s="2" t="s">
        <v>348</v>
      </c>
      <c r="D185" s="8" t="s">
        <v>1231</v>
      </c>
      <c r="E185" s="8" t="s">
        <v>1232</v>
      </c>
      <c r="F185" s="5">
        <v>4400</v>
      </c>
      <c r="G185" s="8">
        <v>1</v>
      </c>
      <c r="H185" s="8" t="s">
        <v>1872</v>
      </c>
      <c r="I185" s="8" t="s">
        <v>867</v>
      </c>
      <c r="J185" s="8" t="s">
        <v>1233</v>
      </c>
      <c r="K185" s="10">
        <v>41514</v>
      </c>
      <c r="L185" s="8"/>
      <c r="M185" s="48">
        <v>5734916</v>
      </c>
      <c r="N185" s="13"/>
      <c r="O185" s="13"/>
      <c r="P185" s="8"/>
      <c r="Q185" s="8"/>
      <c r="R185" s="8"/>
      <c r="S185" s="8"/>
      <c r="T185" s="8"/>
      <c r="U185" s="8"/>
      <c r="V185" s="37"/>
      <c r="W185" s="37"/>
      <c r="X185" s="37"/>
      <c r="Y185" s="37"/>
      <c r="Z185" s="37"/>
    </row>
    <row r="186" spans="1:26" ht="86.25" customHeight="1">
      <c r="A186" s="120">
        <f t="shared" si="2"/>
        <v>175</v>
      </c>
      <c r="B186" s="29" t="s">
        <v>862</v>
      </c>
      <c r="C186" s="2" t="s">
        <v>1338</v>
      </c>
      <c r="D186" s="8" t="s">
        <v>1234</v>
      </c>
      <c r="E186" s="8" t="s">
        <v>1235</v>
      </c>
      <c r="F186" s="5">
        <v>459</v>
      </c>
      <c r="G186" s="8">
        <v>1</v>
      </c>
      <c r="H186" s="8" t="s">
        <v>1873</v>
      </c>
      <c r="I186" s="8" t="s">
        <v>867</v>
      </c>
      <c r="J186" s="8" t="s">
        <v>1236</v>
      </c>
      <c r="K186" s="10">
        <v>41514</v>
      </c>
      <c r="L186" s="8"/>
      <c r="M186" s="48">
        <v>349744.23</v>
      </c>
      <c r="N186" s="13"/>
      <c r="O186" s="13"/>
      <c r="P186" s="8"/>
      <c r="Q186" s="8"/>
      <c r="R186" s="8"/>
      <c r="S186" s="8"/>
      <c r="T186" s="8"/>
      <c r="U186" s="8"/>
      <c r="V186" s="37"/>
      <c r="W186" s="37"/>
      <c r="X186" s="37"/>
      <c r="Y186" s="37"/>
      <c r="Z186" s="37"/>
    </row>
    <row r="187" spans="1:26" ht="51">
      <c r="A187" s="120">
        <f t="shared" si="2"/>
        <v>176</v>
      </c>
      <c r="B187" s="29" t="s">
        <v>862</v>
      </c>
      <c r="C187" s="2" t="s">
        <v>998</v>
      </c>
      <c r="D187" s="8" t="s">
        <v>1071</v>
      </c>
      <c r="E187" s="8" t="s">
        <v>1072</v>
      </c>
      <c r="F187" s="5">
        <v>687</v>
      </c>
      <c r="G187" s="8">
        <v>1</v>
      </c>
      <c r="H187" s="8" t="s">
        <v>1874</v>
      </c>
      <c r="I187" s="8" t="s">
        <v>867</v>
      </c>
      <c r="J187" s="8" t="s">
        <v>1073</v>
      </c>
      <c r="K187" s="10">
        <v>41514</v>
      </c>
      <c r="L187" s="8"/>
      <c r="M187" s="48">
        <v>523473.39</v>
      </c>
      <c r="N187" s="13"/>
      <c r="O187" s="13"/>
      <c r="P187" s="8"/>
      <c r="Q187" s="8"/>
      <c r="R187" s="8"/>
      <c r="S187" s="8"/>
      <c r="T187" s="8"/>
      <c r="U187" s="8"/>
      <c r="V187" s="37"/>
      <c r="W187" s="37"/>
      <c r="X187" s="37"/>
      <c r="Y187" s="37"/>
      <c r="Z187" s="37"/>
    </row>
    <row r="188" spans="1:26" ht="45">
      <c r="A188" s="120">
        <f t="shared" si="2"/>
        <v>177</v>
      </c>
      <c r="B188" s="29" t="s">
        <v>862</v>
      </c>
      <c r="C188" s="2" t="s">
        <v>346</v>
      </c>
      <c r="D188" s="8" t="s">
        <v>1074</v>
      </c>
      <c r="E188" s="8" t="s">
        <v>1075</v>
      </c>
      <c r="F188" s="5">
        <v>506</v>
      </c>
      <c r="G188" s="8">
        <v>1</v>
      </c>
      <c r="H188" s="8" t="s">
        <v>1875</v>
      </c>
      <c r="I188" s="8" t="s">
        <v>867</v>
      </c>
      <c r="J188" s="8" t="s">
        <v>1076</v>
      </c>
      <c r="K188" s="10">
        <v>41514</v>
      </c>
      <c r="L188" s="8"/>
      <c r="M188" s="48">
        <v>385556.82</v>
      </c>
      <c r="N188" s="13"/>
      <c r="O188" s="13"/>
      <c r="P188" s="8"/>
      <c r="Q188" s="8"/>
      <c r="R188" s="8"/>
      <c r="S188" s="8"/>
      <c r="T188" s="8"/>
      <c r="U188" s="8"/>
      <c r="V188" s="37"/>
      <c r="W188" s="37"/>
      <c r="X188" s="37"/>
      <c r="Y188" s="37"/>
      <c r="Z188" s="37"/>
    </row>
    <row r="189" spans="1:26" ht="106.5" customHeight="1">
      <c r="A189" s="120">
        <f t="shared" si="2"/>
        <v>178</v>
      </c>
      <c r="B189" s="29" t="s">
        <v>862</v>
      </c>
      <c r="C189" s="2" t="s">
        <v>1077</v>
      </c>
      <c r="D189" s="8">
        <v>11</v>
      </c>
      <c r="E189" s="8" t="s">
        <v>1078</v>
      </c>
      <c r="F189" s="5">
        <v>32704</v>
      </c>
      <c r="G189" s="8">
        <v>1</v>
      </c>
      <c r="H189" s="8" t="s">
        <v>1876</v>
      </c>
      <c r="I189" s="8" t="s">
        <v>867</v>
      </c>
      <c r="J189" s="8" t="s">
        <v>1079</v>
      </c>
      <c r="K189" s="10">
        <v>41520</v>
      </c>
      <c r="L189" s="8"/>
      <c r="M189" s="48">
        <v>23593058.05</v>
      </c>
      <c r="N189" s="13"/>
      <c r="O189" s="13"/>
      <c r="P189" s="8" t="s">
        <v>1080</v>
      </c>
      <c r="Q189" s="8" t="s">
        <v>351</v>
      </c>
      <c r="R189" s="10">
        <v>41571</v>
      </c>
      <c r="S189" s="10"/>
      <c r="T189" s="10"/>
      <c r="U189" s="8" t="s">
        <v>1715</v>
      </c>
      <c r="V189" s="37"/>
      <c r="W189" s="37"/>
      <c r="X189" s="37"/>
      <c r="Y189" s="37"/>
      <c r="Z189" s="37"/>
    </row>
    <row r="190" spans="1:26" ht="102.75" customHeight="1">
      <c r="A190" s="120">
        <f t="shared" si="2"/>
        <v>179</v>
      </c>
      <c r="B190" s="29" t="s">
        <v>862</v>
      </c>
      <c r="C190" s="2" t="s">
        <v>1081</v>
      </c>
      <c r="D190" s="8"/>
      <c r="E190" s="8" t="s">
        <v>1082</v>
      </c>
      <c r="F190" s="5">
        <v>37</v>
      </c>
      <c r="G190" s="8">
        <v>1</v>
      </c>
      <c r="H190" s="8" t="s">
        <v>1877</v>
      </c>
      <c r="I190" s="8" t="s">
        <v>867</v>
      </c>
      <c r="J190" s="8" t="s">
        <v>364</v>
      </c>
      <c r="K190" s="10">
        <v>41520</v>
      </c>
      <c r="L190" s="8"/>
      <c r="M190" s="48">
        <v>35375.7</v>
      </c>
      <c r="N190" s="13"/>
      <c r="O190" s="13"/>
      <c r="P190" s="8" t="s">
        <v>535</v>
      </c>
      <c r="Q190" s="8" t="s">
        <v>733</v>
      </c>
      <c r="R190" s="10">
        <v>42544</v>
      </c>
      <c r="S190" s="8"/>
      <c r="T190" s="8"/>
      <c r="U190" s="8" t="s">
        <v>1669</v>
      </c>
      <c r="V190" s="37"/>
      <c r="W190" s="37"/>
      <c r="X190" s="37"/>
      <c r="Y190" s="37"/>
      <c r="Z190" s="37"/>
    </row>
    <row r="191" spans="1:26" ht="120.75" customHeight="1">
      <c r="A191" s="120">
        <f t="shared" si="2"/>
        <v>180</v>
      </c>
      <c r="B191" s="29" t="s">
        <v>862</v>
      </c>
      <c r="C191" s="2" t="s">
        <v>365</v>
      </c>
      <c r="D191" s="8"/>
      <c r="E191" s="8" t="s">
        <v>366</v>
      </c>
      <c r="F191" s="5">
        <v>6590</v>
      </c>
      <c r="G191" s="8">
        <v>1</v>
      </c>
      <c r="H191" s="8" t="s">
        <v>2404</v>
      </c>
      <c r="I191" s="8" t="s">
        <v>867</v>
      </c>
      <c r="J191" s="8" t="s">
        <v>367</v>
      </c>
      <c r="K191" s="10">
        <v>41521</v>
      </c>
      <c r="L191" s="8"/>
      <c r="M191" s="48">
        <v>6467755.5</v>
      </c>
      <c r="N191" s="13"/>
      <c r="O191" s="13"/>
      <c r="P191" s="8" t="s">
        <v>368</v>
      </c>
      <c r="Q191" s="8" t="s">
        <v>369</v>
      </c>
      <c r="R191" s="10">
        <v>41498</v>
      </c>
      <c r="S191" s="10"/>
      <c r="T191" s="10"/>
      <c r="U191" s="8" t="s">
        <v>1669</v>
      </c>
      <c r="V191" s="37"/>
      <c r="W191" s="37"/>
      <c r="X191" s="37"/>
      <c r="Y191" s="37"/>
      <c r="Z191" s="37"/>
    </row>
    <row r="192" spans="1:26" ht="110.25" customHeight="1">
      <c r="A192" s="120">
        <f t="shared" si="2"/>
        <v>181</v>
      </c>
      <c r="B192" s="29" t="s">
        <v>862</v>
      </c>
      <c r="C192" s="2" t="s">
        <v>495</v>
      </c>
      <c r="D192" s="8"/>
      <c r="E192" s="8" t="s">
        <v>370</v>
      </c>
      <c r="F192" s="5">
        <v>11803</v>
      </c>
      <c r="G192" s="8">
        <v>1</v>
      </c>
      <c r="H192" s="8" t="s">
        <v>2405</v>
      </c>
      <c r="I192" s="8" t="s">
        <v>867</v>
      </c>
      <c r="J192" s="8" t="s">
        <v>371</v>
      </c>
      <c r="K192" s="10">
        <v>41521</v>
      </c>
      <c r="L192" s="8"/>
      <c r="M192" s="48">
        <v>11584054.35</v>
      </c>
      <c r="N192" s="13"/>
      <c r="O192" s="13"/>
      <c r="P192" s="8" t="s">
        <v>2411</v>
      </c>
      <c r="Q192" s="8" t="s">
        <v>2412</v>
      </c>
      <c r="R192" s="10">
        <v>44880</v>
      </c>
      <c r="S192" s="76"/>
      <c r="T192" s="77"/>
      <c r="U192" s="8" t="s">
        <v>1669</v>
      </c>
      <c r="V192" s="37"/>
      <c r="W192" s="37"/>
      <c r="X192" s="37"/>
      <c r="Y192" s="37"/>
      <c r="Z192" s="37"/>
    </row>
    <row r="193" spans="1:26" ht="107.25" customHeight="1">
      <c r="A193" s="120">
        <f t="shared" si="2"/>
        <v>182</v>
      </c>
      <c r="B193" s="29" t="s">
        <v>862</v>
      </c>
      <c r="C193" s="2" t="s">
        <v>372</v>
      </c>
      <c r="D193" s="8"/>
      <c r="E193" s="8" t="s">
        <v>373</v>
      </c>
      <c r="F193" s="5">
        <v>57242</v>
      </c>
      <c r="G193" s="8">
        <v>1</v>
      </c>
      <c r="H193" s="8" t="s">
        <v>1878</v>
      </c>
      <c r="I193" s="8" t="s">
        <v>867</v>
      </c>
      <c r="J193" s="8" t="s">
        <v>1136</v>
      </c>
      <c r="K193" s="10">
        <v>41521</v>
      </c>
      <c r="L193" s="8"/>
      <c r="M193" s="48">
        <v>308210</v>
      </c>
      <c r="N193" s="13"/>
      <c r="O193" s="13"/>
      <c r="P193" s="8" t="s">
        <v>2072</v>
      </c>
      <c r="Q193" s="8" t="s">
        <v>2074</v>
      </c>
      <c r="R193" s="10">
        <v>44251</v>
      </c>
      <c r="S193" s="10"/>
      <c r="T193" s="10"/>
      <c r="U193" s="8" t="s">
        <v>1669</v>
      </c>
      <c r="V193" s="37"/>
      <c r="W193" s="37"/>
      <c r="X193" s="37"/>
      <c r="Y193" s="37"/>
      <c r="Z193" s="37"/>
    </row>
    <row r="194" spans="1:26" ht="144" customHeight="1">
      <c r="A194" s="120">
        <f t="shared" si="2"/>
        <v>183</v>
      </c>
      <c r="B194" s="29" t="s">
        <v>862</v>
      </c>
      <c r="C194" s="2" t="s">
        <v>1336</v>
      </c>
      <c r="D194" s="8" t="s">
        <v>1137</v>
      </c>
      <c r="E194" s="8" t="s">
        <v>1138</v>
      </c>
      <c r="F194" s="5">
        <v>1012</v>
      </c>
      <c r="G194" s="8">
        <v>1</v>
      </c>
      <c r="H194" s="8" t="s">
        <v>1879</v>
      </c>
      <c r="I194" s="8" t="s">
        <v>867</v>
      </c>
      <c r="J194" s="8" t="s">
        <v>1139</v>
      </c>
      <c r="K194" s="10">
        <v>41526</v>
      </c>
      <c r="L194" s="8"/>
      <c r="M194" s="48">
        <v>961973.2</v>
      </c>
      <c r="N194" s="13"/>
      <c r="O194" s="13"/>
      <c r="P194" s="8"/>
      <c r="Q194" s="8" t="s">
        <v>419</v>
      </c>
      <c r="R194" s="10">
        <v>42814</v>
      </c>
      <c r="S194" s="10"/>
      <c r="T194" s="10"/>
      <c r="U194" s="8" t="s">
        <v>1797</v>
      </c>
      <c r="V194" s="37"/>
      <c r="W194" s="37"/>
      <c r="X194" s="37"/>
      <c r="Y194" s="37"/>
      <c r="Z194" s="37"/>
    </row>
    <row r="195" spans="1:26" ht="120" customHeight="1">
      <c r="A195" s="120">
        <f t="shared" si="2"/>
        <v>184</v>
      </c>
      <c r="B195" s="29" t="s">
        <v>862</v>
      </c>
      <c r="C195" s="2" t="s">
        <v>1032</v>
      </c>
      <c r="D195" s="8" t="s">
        <v>1357</v>
      </c>
      <c r="E195" s="8" t="s">
        <v>1088</v>
      </c>
      <c r="F195" s="5">
        <v>6858</v>
      </c>
      <c r="G195" s="8">
        <v>1</v>
      </c>
      <c r="H195" s="8" t="s">
        <v>1880</v>
      </c>
      <c r="I195" s="8" t="s">
        <v>867</v>
      </c>
      <c r="J195" s="8" t="s">
        <v>1089</v>
      </c>
      <c r="K195" s="10">
        <v>41527</v>
      </c>
      <c r="L195" s="8"/>
      <c r="M195" s="48">
        <v>5820521.76</v>
      </c>
      <c r="N195" s="13"/>
      <c r="O195" s="13"/>
      <c r="P195" s="8" t="s">
        <v>1090</v>
      </c>
      <c r="Q195" s="8" t="s">
        <v>1091</v>
      </c>
      <c r="R195" s="10">
        <v>40337</v>
      </c>
      <c r="S195" s="10"/>
      <c r="T195" s="10"/>
      <c r="U195" s="8" t="s">
        <v>1881</v>
      </c>
      <c r="V195" s="37"/>
      <c r="W195" s="37"/>
      <c r="X195" s="37"/>
      <c r="Y195" s="37"/>
      <c r="Z195" s="37"/>
    </row>
    <row r="196" spans="1:26" ht="63.75">
      <c r="A196" s="120">
        <f t="shared" si="2"/>
        <v>185</v>
      </c>
      <c r="B196" s="29" t="s">
        <v>862</v>
      </c>
      <c r="C196" s="2" t="s">
        <v>496</v>
      </c>
      <c r="D196" s="8">
        <v>15</v>
      </c>
      <c r="E196" s="8" t="s">
        <v>697</v>
      </c>
      <c r="F196" s="5">
        <v>88</v>
      </c>
      <c r="G196" s="8">
        <v>1</v>
      </c>
      <c r="H196" s="8" t="s">
        <v>1882</v>
      </c>
      <c r="I196" s="8" t="s">
        <v>867</v>
      </c>
      <c r="J196" s="8" t="s">
        <v>1168</v>
      </c>
      <c r="K196" s="10">
        <v>36672</v>
      </c>
      <c r="L196" s="8"/>
      <c r="M196" s="48">
        <v>110339.68</v>
      </c>
      <c r="N196" s="13"/>
      <c r="O196" s="13"/>
      <c r="P196" s="8"/>
      <c r="Q196" s="8"/>
      <c r="R196" s="8"/>
      <c r="S196" s="8"/>
      <c r="T196" s="8"/>
      <c r="U196" s="8"/>
      <c r="V196" s="37"/>
      <c r="W196" s="37"/>
      <c r="X196" s="37"/>
      <c r="Y196" s="37"/>
      <c r="Z196" s="37"/>
    </row>
    <row r="197" spans="1:26" ht="101.25" customHeight="1">
      <c r="A197" s="120">
        <f t="shared" si="2"/>
        <v>186</v>
      </c>
      <c r="B197" s="29" t="s">
        <v>862</v>
      </c>
      <c r="C197" s="2" t="s">
        <v>1363</v>
      </c>
      <c r="D197" s="8"/>
      <c r="E197" s="8" t="s">
        <v>1362</v>
      </c>
      <c r="F197" s="5">
        <v>64</v>
      </c>
      <c r="G197" s="8">
        <v>1</v>
      </c>
      <c r="H197" s="8" t="s">
        <v>1883</v>
      </c>
      <c r="I197" s="8" t="s">
        <v>867</v>
      </c>
      <c r="J197" s="8" t="s">
        <v>1364</v>
      </c>
      <c r="K197" s="10">
        <v>41556</v>
      </c>
      <c r="L197" s="8"/>
      <c r="M197" s="48">
        <v>73173.12</v>
      </c>
      <c r="N197" s="13"/>
      <c r="O197" s="13"/>
      <c r="P197" s="8" t="s">
        <v>535</v>
      </c>
      <c r="Q197" s="8" t="s">
        <v>178</v>
      </c>
      <c r="R197" s="10">
        <v>42544</v>
      </c>
      <c r="S197" s="8"/>
      <c r="T197" s="8"/>
      <c r="U197" s="8" t="s">
        <v>1669</v>
      </c>
      <c r="V197" s="37"/>
      <c r="W197" s="37"/>
      <c r="X197" s="37"/>
      <c r="Y197" s="37"/>
      <c r="Z197" s="37"/>
    </row>
    <row r="198" spans="1:26" ht="96.75" customHeight="1">
      <c r="A198" s="120">
        <f t="shared" si="2"/>
        <v>187</v>
      </c>
      <c r="B198" s="29" t="s">
        <v>862</v>
      </c>
      <c r="C198" s="2" t="s">
        <v>1309</v>
      </c>
      <c r="D198" s="8" t="s">
        <v>1148</v>
      </c>
      <c r="E198" s="8" t="s">
        <v>1149</v>
      </c>
      <c r="F198" s="5">
        <v>171</v>
      </c>
      <c r="G198" s="8">
        <v>1</v>
      </c>
      <c r="H198" s="8" t="s">
        <v>1884</v>
      </c>
      <c r="I198" s="8" t="s">
        <v>867</v>
      </c>
      <c r="J198" s="8" t="s">
        <v>1150</v>
      </c>
      <c r="K198" s="10">
        <v>41561</v>
      </c>
      <c r="L198" s="8"/>
      <c r="M198" s="48">
        <v>163493.1</v>
      </c>
      <c r="N198" s="13"/>
      <c r="O198" s="13"/>
      <c r="P198" s="8" t="s">
        <v>535</v>
      </c>
      <c r="Q198" s="8" t="s">
        <v>179</v>
      </c>
      <c r="R198" s="10">
        <v>42544</v>
      </c>
      <c r="S198" s="8"/>
      <c r="T198" s="8"/>
      <c r="U198" s="8" t="s">
        <v>1669</v>
      </c>
      <c r="V198" s="37"/>
      <c r="W198" s="37"/>
      <c r="X198" s="37"/>
      <c r="Y198" s="37"/>
      <c r="Z198" s="37"/>
    </row>
    <row r="199" spans="1:26" ht="89.25">
      <c r="A199" s="120">
        <f t="shared" si="2"/>
        <v>188</v>
      </c>
      <c r="B199" s="29" t="s">
        <v>862</v>
      </c>
      <c r="C199" s="2" t="s">
        <v>971</v>
      </c>
      <c r="D199" s="8"/>
      <c r="E199" s="8" t="s">
        <v>972</v>
      </c>
      <c r="F199" s="5">
        <v>4</v>
      </c>
      <c r="G199" s="8">
        <v>1</v>
      </c>
      <c r="H199" s="8" t="s">
        <v>1885</v>
      </c>
      <c r="I199" s="8" t="s">
        <v>867</v>
      </c>
      <c r="J199" s="8" t="s">
        <v>973</v>
      </c>
      <c r="K199" s="10">
        <v>41564</v>
      </c>
      <c r="L199" s="8"/>
      <c r="M199" s="48">
        <v>2410.12</v>
      </c>
      <c r="N199" s="13"/>
      <c r="O199" s="13"/>
      <c r="P199" s="8" t="s">
        <v>535</v>
      </c>
      <c r="Q199" s="8" t="s">
        <v>180</v>
      </c>
      <c r="R199" s="10">
        <v>42544</v>
      </c>
      <c r="S199" s="8"/>
      <c r="T199" s="8"/>
      <c r="U199" s="8" t="s">
        <v>1669</v>
      </c>
      <c r="V199" s="37"/>
      <c r="W199" s="37"/>
      <c r="X199" s="37"/>
      <c r="Y199" s="37"/>
      <c r="Z199" s="37"/>
    </row>
    <row r="200" spans="1:26" ht="63.75">
      <c r="A200" s="120">
        <f t="shared" si="2"/>
        <v>189</v>
      </c>
      <c r="B200" s="29" t="s">
        <v>862</v>
      </c>
      <c r="C200" s="2" t="s">
        <v>1309</v>
      </c>
      <c r="D200" s="8" t="s">
        <v>974</v>
      </c>
      <c r="E200" s="8" t="s">
        <v>975</v>
      </c>
      <c r="F200" s="5">
        <v>185</v>
      </c>
      <c r="G200" s="8">
        <v>1</v>
      </c>
      <c r="H200" s="8" t="s">
        <v>1886</v>
      </c>
      <c r="I200" s="8" t="s">
        <v>867</v>
      </c>
      <c r="J200" s="8" t="s">
        <v>976</v>
      </c>
      <c r="K200" s="10">
        <v>41564</v>
      </c>
      <c r="L200" s="8"/>
      <c r="M200" s="48">
        <v>176878.5</v>
      </c>
      <c r="N200" s="13"/>
      <c r="O200" s="13"/>
      <c r="P200" s="8" t="s">
        <v>535</v>
      </c>
      <c r="Q200" s="8" t="s">
        <v>181</v>
      </c>
      <c r="R200" s="10">
        <v>42543</v>
      </c>
      <c r="S200" s="8"/>
      <c r="T200" s="8"/>
      <c r="U200" s="8" t="s">
        <v>1669</v>
      </c>
      <c r="V200" s="37"/>
      <c r="W200" s="37"/>
      <c r="X200" s="37"/>
      <c r="Y200" s="37"/>
      <c r="Z200" s="37"/>
    </row>
    <row r="201" spans="1:26" ht="108.75" customHeight="1">
      <c r="A201" s="120">
        <f t="shared" si="2"/>
        <v>190</v>
      </c>
      <c r="B201" s="29" t="s">
        <v>862</v>
      </c>
      <c r="C201" s="2" t="s">
        <v>977</v>
      </c>
      <c r="D201" s="8"/>
      <c r="E201" s="8" t="s">
        <v>978</v>
      </c>
      <c r="F201" s="5">
        <v>1476</v>
      </c>
      <c r="G201" s="8">
        <v>1</v>
      </c>
      <c r="H201" s="8" t="s">
        <v>1802</v>
      </c>
      <c r="I201" s="8" t="s">
        <v>867</v>
      </c>
      <c r="J201" s="8" t="s">
        <v>979</v>
      </c>
      <c r="K201" s="10">
        <v>41564</v>
      </c>
      <c r="L201" s="8"/>
      <c r="M201" s="48">
        <v>889334.28</v>
      </c>
      <c r="N201" s="13"/>
      <c r="O201" s="13"/>
      <c r="P201" s="8" t="s">
        <v>1162</v>
      </c>
      <c r="Q201" s="8" t="s">
        <v>980</v>
      </c>
      <c r="R201" s="10">
        <v>41508</v>
      </c>
      <c r="S201" s="10"/>
      <c r="T201" s="10"/>
      <c r="U201" s="8" t="s">
        <v>1679</v>
      </c>
      <c r="V201" s="37"/>
      <c r="W201" s="37"/>
      <c r="X201" s="37"/>
      <c r="Y201" s="37"/>
      <c r="Z201" s="37"/>
    </row>
    <row r="202" spans="1:26" ht="113.25" customHeight="1">
      <c r="A202" s="120">
        <f aca="true" t="shared" si="3" ref="A202:A263">A201+1</f>
        <v>191</v>
      </c>
      <c r="B202" s="29" t="s">
        <v>862</v>
      </c>
      <c r="C202" s="2" t="s">
        <v>1365</v>
      </c>
      <c r="D202" s="8"/>
      <c r="E202" s="8" t="s">
        <v>353</v>
      </c>
      <c r="F202" s="5">
        <v>54382</v>
      </c>
      <c r="G202" s="8">
        <v>1</v>
      </c>
      <c r="H202" s="8" t="s">
        <v>2406</v>
      </c>
      <c r="I202" s="8" t="s">
        <v>867</v>
      </c>
      <c r="J202" s="8" t="s">
        <v>1366</v>
      </c>
      <c r="K202" s="10">
        <v>41564</v>
      </c>
      <c r="L202" s="8"/>
      <c r="M202" s="48">
        <v>293910</v>
      </c>
      <c r="N202" s="13"/>
      <c r="O202" s="13"/>
      <c r="P202" s="8" t="s">
        <v>368</v>
      </c>
      <c r="Q202" s="8" t="s">
        <v>1367</v>
      </c>
      <c r="R202" s="10">
        <v>41498</v>
      </c>
      <c r="S202" s="10"/>
      <c r="T202" s="10"/>
      <c r="U202" s="8" t="s">
        <v>1669</v>
      </c>
      <c r="V202" s="37"/>
      <c r="W202" s="37"/>
      <c r="X202" s="37"/>
      <c r="Y202" s="37"/>
      <c r="Z202" s="37"/>
    </row>
    <row r="203" spans="1:26" ht="122.25" customHeight="1">
      <c r="A203" s="120">
        <f t="shared" si="3"/>
        <v>192</v>
      </c>
      <c r="B203" s="29" t="s">
        <v>862</v>
      </c>
      <c r="C203" s="2" t="s">
        <v>1023</v>
      </c>
      <c r="D203" s="8">
        <v>61</v>
      </c>
      <c r="E203" s="8" t="s">
        <v>354</v>
      </c>
      <c r="F203" s="5">
        <v>2988</v>
      </c>
      <c r="G203" s="8">
        <v>1</v>
      </c>
      <c r="H203" s="8" t="s">
        <v>1887</v>
      </c>
      <c r="I203" s="8" t="s">
        <v>867</v>
      </c>
      <c r="J203" s="8" t="s">
        <v>355</v>
      </c>
      <c r="K203" s="10">
        <v>41572</v>
      </c>
      <c r="L203" s="8"/>
      <c r="M203" s="48">
        <v>9390703.13</v>
      </c>
      <c r="N203" s="13"/>
      <c r="O203" s="13"/>
      <c r="P203" s="8"/>
      <c r="Q203" s="8"/>
      <c r="R203" s="8"/>
      <c r="S203" s="8"/>
      <c r="T203" s="8"/>
      <c r="U203" s="8"/>
      <c r="V203" s="37" t="s">
        <v>2436</v>
      </c>
      <c r="W203" s="63" t="s">
        <v>1552</v>
      </c>
      <c r="X203" s="37" t="s">
        <v>182</v>
      </c>
      <c r="Y203" s="37" t="s">
        <v>2437</v>
      </c>
      <c r="Z203" s="37" t="s">
        <v>1551</v>
      </c>
    </row>
    <row r="204" spans="1:26" ht="51">
      <c r="A204" s="120">
        <f t="shared" si="3"/>
        <v>193</v>
      </c>
      <c r="B204" s="29" t="s">
        <v>862</v>
      </c>
      <c r="C204" s="2" t="s">
        <v>1086</v>
      </c>
      <c r="D204" s="8">
        <v>202</v>
      </c>
      <c r="E204" s="8" t="s">
        <v>273</v>
      </c>
      <c r="F204" s="5">
        <v>600</v>
      </c>
      <c r="G204" s="8">
        <v>1</v>
      </c>
      <c r="H204" s="8" t="s">
        <v>1814</v>
      </c>
      <c r="I204" s="8" t="s">
        <v>275</v>
      </c>
      <c r="J204" s="8" t="s">
        <v>274</v>
      </c>
      <c r="K204" s="10">
        <v>41570</v>
      </c>
      <c r="L204" s="8"/>
      <c r="M204" s="48">
        <v>7170</v>
      </c>
      <c r="N204" s="13"/>
      <c r="O204" s="13"/>
      <c r="P204" s="8"/>
      <c r="Q204" s="8"/>
      <c r="R204" s="8"/>
      <c r="S204" s="8"/>
      <c r="T204" s="8"/>
      <c r="U204" s="8"/>
      <c r="V204" s="37"/>
      <c r="W204" s="37"/>
      <c r="X204" s="37"/>
      <c r="Y204" s="37"/>
      <c r="Z204" s="37"/>
    </row>
    <row r="205" spans="1:26" ht="98.25" customHeight="1">
      <c r="A205" s="120">
        <f t="shared" si="3"/>
        <v>194</v>
      </c>
      <c r="B205" s="29" t="s">
        <v>862</v>
      </c>
      <c r="C205" s="2" t="s">
        <v>998</v>
      </c>
      <c r="D205" s="8" t="s">
        <v>1087</v>
      </c>
      <c r="E205" s="8" t="s">
        <v>279</v>
      </c>
      <c r="F205" s="5">
        <v>3806</v>
      </c>
      <c r="G205" s="8">
        <v>1</v>
      </c>
      <c r="H205" s="8" t="s">
        <v>1888</v>
      </c>
      <c r="I205" s="8" t="s">
        <v>867</v>
      </c>
      <c r="J205" s="8" t="s">
        <v>280</v>
      </c>
      <c r="K205" s="10">
        <v>41618</v>
      </c>
      <c r="L205" s="8"/>
      <c r="M205" s="48">
        <v>2900057.82</v>
      </c>
      <c r="N205" s="13"/>
      <c r="O205" s="13"/>
      <c r="P205" s="8"/>
      <c r="Q205" s="8"/>
      <c r="R205" s="8"/>
      <c r="S205" s="8"/>
      <c r="T205" s="8"/>
      <c r="U205" s="8"/>
      <c r="V205" s="37">
        <v>7940</v>
      </c>
      <c r="W205" s="63">
        <v>44788</v>
      </c>
      <c r="X205" s="37" t="s">
        <v>2438</v>
      </c>
      <c r="Y205" s="37" t="s">
        <v>2439</v>
      </c>
      <c r="Z205" s="37"/>
    </row>
    <row r="206" spans="1:26" ht="76.5">
      <c r="A206" s="120">
        <f t="shared" si="3"/>
        <v>195</v>
      </c>
      <c r="B206" s="29" t="s">
        <v>862</v>
      </c>
      <c r="C206" s="2" t="s">
        <v>1060</v>
      </c>
      <c r="D206" s="8" t="s">
        <v>276</v>
      </c>
      <c r="E206" s="8" t="s">
        <v>277</v>
      </c>
      <c r="F206" s="5">
        <v>1493</v>
      </c>
      <c r="G206" s="8">
        <v>1</v>
      </c>
      <c r="H206" s="8" t="s">
        <v>1889</v>
      </c>
      <c r="I206" s="8" t="s">
        <v>867</v>
      </c>
      <c r="J206" s="8" t="s">
        <v>278</v>
      </c>
      <c r="K206" s="10">
        <v>41634</v>
      </c>
      <c r="L206" s="8"/>
      <c r="M206" s="48">
        <v>1706991.69</v>
      </c>
      <c r="N206" s="13"/>
      <c r="O206" s="13"/>
      <c r="P206" s="8"/>
      <c r="Q206" s="8"/>
      <c r="R206" s="8"/>
      <c r="S206" s="8"/>
      <c r="T206" s="8"/>
      <c r="U206" s="8"/>
      <c r="V206" s="37"/>
      <c r="W206" s="37"/>
      <c r="X206" s="37"/>
      <c r="Y206" s="37"/>
      <c r="Z206" s="37"/>
    </row>
    <row r="207" spans="1:26" ht="157.5" customHeight="1">
      <c r="A207" s="120">
        <f t="shared" si="3"/>
        <v>196</v>
      </c>
      <c r="B207" s="29" t="s">
        <v>862</v>
      </c>
      <c r="C207" s="2" t="s">
        <v>1336</v>
      </c>
      <c r="D207" s="8" t="s">
        <v>1105</v>
      </c>
      <c r="E207" s="8" t="s">
        <v>1268</v>
      </c>
      <c r="F207" s="5">
        <v>2700</v>
      </c>
      <c r="G207" s="8">
        <v>1</v>
      </c>
      <c r="H207" s="8" t="s">
        <v>1890</v>
      </c>
      <c r="I207" s="8" t="s">
        <v>867</v>
      </c>
      <c r="J207" s="8" t="s">
        <v>1269</v>
      </c>
      <c r="K207" s="10">
        <v>41668</v>
      </c>
      <c r="L207" s="8"/>
      <c r="M207" s="48">
        <v>740880</v>
      </c>
      <c r="N207" s="13"/>
      <c r="O207" s="13"/>
      <c r="P207" s="8" t="s">
        <v>735</v>
      </c>
      <c r="Q207" s="8" t="s">
        <v>427</v>
      </c>
      <c r="R207" s="10">
        <v>42982</v>
      </c>
      <c r="S207" s="10"/>
      <c r="T207" s="10"/>
      <c r="U207" s="8" t="s">
        <v>1891</v>
      </c>
      <c r="V207" s="37"/>
      <c r="W207" s="37"/>
      <c r="X207" s="37"/>
      <c r="Y207" s="37"/>
      <c r="Z207" s="37"/>
    </row>
    <row r="208" spans="1:26" ht="89.25" customHeight="1">
      <c r="A208" s="120">
        <f t="shared" si="3"/>
        <v>197</v>
      </c>
      <c r="B208" s="29" t="s">
        <v>862</v>
      </c>
      <c r="C208" s="2" t="s">
        <v>1025</v>
      </c>
      <c r="D208" s="8">
        <v>116</v>
      </c>
      <c r="E208" s="8" t="s">
        <v>1270</v>
      </c>
      <c r="F208" s="5">
        <v>1316</v>
      </c>
      <c r="G208" s="8">
        <v>1</v>
      </c>
      <c r="H208" s="8" t="s">
        <v>1892</v>
      </c>
      <c r="I208" s="8" t="s">
        <v>867</v>
      </c>
      <c r="J208" s="8" t="s">
        <v>1271</v>
      </c>
      <c r="K208" s="10">
        <v>41673</v>
      </c>
      <c r="L208" s="8"/>
      <c r="M208" s="48">
        <v>971484.36</v>
      </c>
      <c r="N208" s="13"/>
      <c r="O208" s="13"/>
      <c r="P208" s="8" t="s">
        <v>492</v>
      </c>
      <c r="Q208" s="8" t="s">
        <v>493</v>
      </c>
      <c r="R208" s="10">
        <v>41969</v>
      </c>
      <c r="S208" s="10"/>
      <c r="T208" s="10"/>
      <c r="U208" s="8" t="s">
        <v>1893</v>
      </c>
      <c r="V208" s="37"/>
      <c r="W208" s="37"/>
      <c r="X208" s="37"/>
      <c r="Y208" s="37"/>
      <c r="Z208" s="37"/>
    </row>
    <row r="209" spans="1:26" ht="136.5" customHeight="1">
      <c r="A209" s="120">
        <f t="shared" si="3"/>
        <v>198</v>
      </c>
      <c r="B209" s="29" t="s">
        <v>862</v>
      </c>
      <c r="C209" s="2" t="s">
        <v>998</v>
      </c>
      <c r="D209" s="8">
        <v>206</v>
      </c>
      <c r="E209" s="8" t="s">
        <v>497</v>
      </c>
      <c r="F209" s="5">
        <v>2166</v>
      </c>
      <c r="G209" s="8">
        <v>1</v>
      </c>
      <c r="H209" s="8" t="s">
        <v>1894</v>
      </c>
      <c r="I209" s="8" t="s">
        <v>867</v>
      </c>
      <c r="J209" s="8" t="s">
        <v>1272</v>
      </c>
      <c r="K209" s="10">
        <v>41698</v>
      </c>
      <c r="L209" s="8"/>
      <c r="M209" s="48">
        <v>2058926.82</v>
      </c>
      <c r="N209" s="13"/>
      <c r="O209" s="13"/>
      <c r="P209" s="8" t="s">
        <v>1273</v>
      </c>
      <c r="Q209" s="8" t="s">
        <v>1274</v>
      </c>
      <c r="R209" s="10">
        <v>41067</v>
      </c>
      <c r="S209" s="10"/>
      <c r="T209" s="10"/>
      <c r="U209" s="8" t="s">
        <v>1891</v>
      </c>
      <c r="V209" s="37"/>
      <c r="W209" s="37"/>
      <c r="X209" s="37"/>
      <c r="Y209" s="37"/>
      <c r="Z209" s="37"/>
    </row>
    <row r="210" spans="1:26" ht="108" customHeight="1">
      <c r="A210" s="120">
        <f t="shared" si="3"/>
        <v>199</v>
      </c>
      <c r="B210" s="29" t="s">
        <v>862</v>
      </c>
      <c r="C210" s="2" t="s">
        <v>341</v>
      </c>
      <c r="D210" s="8">
        <v>32</v>
      </c>
      <c r="E210" s="8" t="s">
        <v>1275</v>
      </c>
      <c r="F210" s="5">
        <v>22132</v>
      </c>
      <c r="G210" s="8">
        <v>1</v>
      </c>
      <c r="H210" s="8" t="s">
        <v>1895</v>
      </c>
      <c r="I210" s="8" t="s">
        <v>867</v>
      </c>
      <c r="J210" s="8" t="s">
        <v>1276</v>
      </c>
      <c r="K210" s="10">
        <v>41698</v>
      </c>
      <c r="L210" s="8"/>
      <c r="M210" s="48">
        <v>16717645.23</v>
      </c>
      <c r="N210" s="13"/>
      <c r="O210" s="13"/>
      <c r="P210" s="8" t="s">
        <v>1277</v>
      </c>
      <c r="Q210" s="8" t="s">
        <v>1278</v>
      </c>
      <c r="R210" s="10">
        <v>41200</v>
      </c>
      <c r="S210" s="10"/>
      <c r="T210" s="10"/>
      <c r="U210" s="8" t="s">
        <v>1896</v>
      </c>
      <c r="V210" s="37"/>
      <c r="W210" s="37"/>
      <c r="X210" s="37"/>
      <c r="Y210" s="37"/>
      <c r="Z210" s="37"/>
    </row>
    <row r="211" spans="1:26" ht="139.5" customHeight="1">
      <c r="A211" s="120">
        <f t="shared" si="3"/>
        <v>200</v>
      </c>
      <c r="B211" s="29" t="s">
        <v>862</v>
      </c>
      <c r="C211" s="2" t="s">
        <v>863</v>
      </c>
      <c r="D211" s="8">
        <v>31</v>
      </c>
      <c r="E211" s="8" t="s">
        <v>1279</v>
      </c>
      <c r="F211" s="5">
        <v>10381</v>
      </c>
      <c r="G211" s="8">
        <v>1</v>
      </c>
      <c r="H211" s="8" t="s">
        <v>1897</v>
      </c>
      <c r="I211" s="8" t="s">
        <v>867</v>
      </c>
      <c r="J211" s="8" t="s">
        <v>1280</v>
      </c>
      <c r="K211" s="10">
        <v>41698</v>
      </c>
      <c r="L211" s="8"/>
      <c r="M211" s="48">
        <v>7841400.46</v>
      </c>
      <c r="N211" s="13"/>
      <c r="O211" s="13"/>
      <c r="P211" s="8" t="s">
        <v>1281</v>
      </c>
      <c r="Q211" s="8" t="s">
        <v>1282</v>
      </c>
      <c r="R211" s="10">
        <v>40253</v>
      </c>
      <c r="S211" s="10"/>
      <c r="T211" s="10"/>
      <c r="U211" s="8" t="s">
        <v>1898</v>
      </c>
      <c r="V211" s="37"/>
      <c r="W211" s="37"/>
      <c r="X211" s="37"/>
      <c r="Y211" s="37"/>
      <c r="Z211" s="37"/>
    </row>
    <row r="212" spans="1:26" ht="134.25" customHeight="1">
      <c r="A212" s="120">
        <f t="shared" si="3"/>
        <v>201</v>
      </c>
      <c r="B212" s="29" t="s">
        <v>862</v>
      </c>
      <c r="C212" s="2" t="s">
        <v>1336</v>
      </c>
      <c r="D212" s="8">
        <v>32</v>
      </c>
      <c r="E212" s="8" t="s">
        <v>736</v>
      </c>
      <c r="F212" s="5">
        <v>10252</v>
      </c>
      <c r="G212" s="8">
        <v>1</v>
      </c>
      <c r="H212" s="8" t="s">
        <v>1899</v>
      </c>
      <c r="I212" s="8" t="s">
        <v>867</v>
      </c>
      <c r="J212" s="8" t="s">
        <v>1283</v>
      </c>
      <c r="K212" s="10">
        <v>41715</v>
      </c>
      <c r="L212" s="8"/>
      <c r="M212" s="48">
        <v>7743958.92</v>
      </c>
      <c r="N212" s="13"/>
      <c r="O212" s="13"/>
      <c r="P212" s="8" t="s">
        <v>1284</v>
      </c>
      <c r="Q212" s="8" t="s">
        <v>489</v>
      </c>
      <c r="R212" s="10">
        <v>41828</v>
      </c>
      <c r="S212" s="10"/>
      <c r="T212" s="10"/>
      <c r="U212" s="8" t="s">
        <v>1900</v>
      </c>
      <c r="V212" s="37"/>
      <c r="W212" s="37"/>
      <c r="X212" s="37"/>
      <c r="Y212" s="37"/>
      <c r="Z212" s="37"/>
    </row>
    <row r="213" spans="1:26" ht="114.75" customHeight="1">
      <c r="A213" s="120">
        <f t="shared" si="3"/>
        <v>202</v>
      </c>
      <c r="B213" s="29" t="s">
        <v>862</v>
      </c>
      <c r="C213" s="2" t="s">
        <v>1285</v>
      </c>
      <c r="D213" s="8"/>
      <c r="E213" s="8" t="s">
        <v>1286</v>
      </c>
      <c r="F213" s="5">
        <v>21128</v>
      </c>
      <c r="G213" s="8">
        <v>1</v>
      </c>
      <c r="H213" s="8" t="s">
        <v>1901</v>
      </c>
      <c r="I213" s="8" t="s">
        <v>867</v>
      </c>
      <c r="J213" s="8" t="s">
        <v>473</v>
      </c>
      <c r="K213" s="10">
        <v>41717</v>
      </c>
      <c r="L213" s="8"/>
      <c r="M213" s="48">
        <v>12730253.84</v>
      </c>
      <c r="N213" s="13"/>
      <c r="O213" s="13"/>
      <c r="P213" s="8" t="s">
        <v>474</v>
      </c>
      <c r="Q213" s="8" t="s">
        <v>475</v>
      </c>
      <c r="R213" s="10">
        <v>41674</v>
      </c>
      <c r="S213" s="10"/>
      <c r="T213" s="10"/>
      <c r="U213" s="8" t="s">
        <v>1679</v>
      </c>
      <c r="V213" s="37"/>
      <c r="W213" s="37"/>
      <c r="X213" s="37"/>
      <c r="Y213" s="37"/>
      <c r="Z213" s="37"/>
    </row>
    <row r="214" spans="1:26" ht="334.5" customHeight="1">
      <c r="A214" s="120">
        <f t="shared" si="3"/>
        <v>203</v>
      </c>
      <c r="B214" s="29" t="s">
        <v>862</v>
      </c>
      <c r="C214" s="2" t="s">
        <v>1158</v>
      </c>
      <c r="D214" s="8" t="s">
        <v>476</v>
      </c>
      <c r="E214" s="8" t="s">
        <v>477</v>
      </c>
      <c r="F214" s="5">
        <v>1471</v>
      </c>
      <c r="G214" s="8">
        <v>1</v>
      </c>
      <c r="H214" s="8" t="s">
        <v>1902</v>
      </c>
      <c r="I214" s="8" t="s">
        <v>867</v>
      </c>
      <c r="J214" s="8" t="s">
        <v>478</v>
      </c>
      <c r="K214" s="10">
        <v>41899</v>
      </c>
      <c r="L214" s="8"/>
      <c r="M214" s="48">
        <v>1398283.17</v>
      </c>
      <c r="N214" s="13"/>
      <c r="O214" s="13"/>
      <c r="P214" s="8" t="s">
        <v>479</v>
      </c>
      <c r="Q214" s="8" t="s">
        <v>1490</v>
      </c>
      <c r="R214" s="10">
        <v>43690</v>
      </c>
      <c r="S214" s="8"/>
      <c r="T214" s="8"/>
      <c r="U214" s="8" t="s">
        <v>2316</v>
      </c>
      <c r="V214" s="37"/>
      <c r="W214" s="37"/>
      <c r="X214" s="37"/>
      <c r="Y214" s="37"/>
      <c r="Z214" s="37"/>
    </row>
    <row r="215" spans="1:26" ht="120.75" customHeight="1">
      <c r="A215" s="120">
        <f t="shared" si="3"/>
        <v>204</v>
      </c>
      <c r="B215" s="29" t="s">
        <v>862</v>
      </c>
      <c r="C215" s="2" t="s">
        <v>1059</v>
      </c>
      <c r="D215" s="8">
        <v>5</v>
      </c>
      <c r="E215" s="8" t="s">
        <v>480</v>
      </c>
      <c r="F215" s="5">
        <v>8800</v>
      </c>
      <c r="G215" s="8">
        <v>1</v>
      </c>
      <c r="H215" s="8" t="s">
        <v>1903</v>
      </c>
      <c r="I215" s="8" t="s">
        <v>867</v>
      </c>
      <c r="J215" s="8" t="s">
        <v>481</v>
      </c>
      <c r="K215" s="10">
        <v>41911</v>
      </c>
      <c r="L215" s="8"/>
      <c r="M215" s="48">
        <v>6248069.78</v>
      </c>
      <c r="N215" s="13"/>
      <c r="O215" s="13"/>
      <c r="P215" s="8" t="s">
        <v>490</v>
      </c>
      <c r="Q215" s="8" t="s">
        <v>491</v>
      </c>
      <c r="R215" s="10">
        <v>41971</v>
      </c>
      <c r="S215" s="10"/>
      <c r="T215" s="10"/>
      <c r="U215" s="8" t="s">
        <v>1842</v>
      </c>
      <c r="V215" s="37"/>
      <c r="W215" s="37"/>
      <c r="X215" s="37"/>
      <c r="Y215" s="37"/>
      <c r="Z215" s="37"/>
    </row>
    <row r="216" spans="1:26" ht="125.25" customHeight="1">
      <c r="A216" s="120">
        <f t="shared" si="3"/>
        <v>205</v>
      </c>
      <c r="B216" s="29" t="s">
        <v>862</v>
      </c>
      <c r="C216" s="2" t="s">
        <v>482</v>
      </c>
      <c r="D216" s="8" t="s">
        <v>1287</v>
      </c>
      <c r="E216" s="8" t="s">
        <v>483</v>
      </c>
      <c r="F216" s="5">
        <v>1071</v>
      </c>
      <c r="G216" s="8">
        <v>1</v>
      </c>
      <c r="H216" s="8" t="s">
        <v>1904</v>
      </c>
      <c r="I216" s="8" t="s">
        <v>867</v>
      </c>
      <c r="J216" s="8" t="s">
        <v>484</v>
      </c>
      <c r="K216" s="10">
        <v>41919</v>
      </c>
      <c r="L216" s="8"/>
      <c r="M216" s="48">
        <v>645309.63</v>
      </c>
      <c r="N216" s="13"/>
      <c r="O216" s="13"/>
      <c r="P216" s="8"/>
      <c r="Q216" s="8"/>
      <c r="R216" s="8"/>
      <c r="S216" s="8"/>
      <c r="T216" s="8"/>
      <c r="U216" s="8"/>
      <c r="V216" s="37"/>
      <c r="W216" s="37"/>
      <c r="X216" s="37"/>
      <c r="Y216" s="37"/>
      <c r="Z216" s="37"/>
    </row>
    <row r="217" spans="1:26" ht="87.75" customHeight="1">
      <c r="A217" s="120">
        <f t="shared" si="3"/>
        <v>206</v>
      </c>
      <c r="B217" s="29" t="s">
        <v>862</v>
      </c>
      <c r="C217" s="2" t="s">
        <v>1002</v>
      </c>
      <c r="D217" s="8">
        <v>79</v>
      </c>
      <c r="E217" s="8" t="s">
        <v>498</v>
      </c>
      <c r="F217" s="5">
        <v>673</v>
      </c>
      <c r="G217" s="8">
        <v>1</v>
      </c>
      <c r="H217" s="8" t="s">
        <v>1694</v>
      </c>
      <c r="I217" s="11" t="s">
        <v>867</v>
      </c>
      <c r="J217" s="8" t="s">
        <v>499</v>
      </c>
      <c r="K217" s="10">
        <v>42040</v>
      </c>
      <c r="L217" s="8"/>
      <c r="M217" s="48">
        <v>2403532.01</v>
      </c>
      <c r="N217" s="13"/>
      <c r="O217" s="13"/>
      <c r="P217" s="8"/>
      <c r="Q217" s="8"/>
      <c r="R217" s="10"/>
      <c r="S217" s="8"/>
      <c r="T217" s="8"/>
      <c r="U217" s="8"/>
      <c r="V217" s="37"/>
      <c r="W217" s="37"/>
      <c r="X217" s="37"/>
      <c r="Y217" s="37"/>
      <c r="Z217" s="37"/>
    </row>
    <row r="218" spans="1:26" ht="107.25" customHeight="1">
      <c r="A218" s="120">
        <f t="shared" si="3"/>
        <v>207</v>
      </c>
      <c r="B218" s="29" t="s">
        <v>862</v>
      </c>
      <c r="C218" s="2" t="s">
        <v>341</v>
      </c>
      <c r="D218" s="8">
        <v>18</v>
      </c>
      <c r="E218" s="8" t="s">
        <v>500</v>
      </c>
      <c r="F218" s="5">
        <v>11000</v>
      </c>
      <c r="G218" s="8">
        <v>1</v>
      </c>
      <c r="H218" s="8" t="s">
        <v>1905</v>
      </c>
      <c r="I218" s="11" t="s">
        <v>867</v>
      </c>
      <c r="J218" s="8" t="s">
        <v>501</v>
      </c>
      <c r="K218" s="10">
        <v>42052</v>
      </c>
      <c r="L218" s="8"/>
      <c r="M218" s="48">
        <v>8308968.8</v>
      </c>
      <c r="N218" s="13"/>
      <c r="O218" s="13"/>
      <c r="P218" s="8" t="s">
        <v>10</v>
      </c>
      <c r="Q218" s="8" t="s">
        <v>11</v>
      </c>
      <c r="R218" s="10">
        <v>43174</v>
      </c>
      <c r="S218" s="10"/>
      <c r="T218" s="10"/>
      <c r="U218" s="8" t="s">
        <v>1896</v>
      </c>
      <c r="V218" s="37"/>
      <c r="W218" s="37"/>
      <c r="X218" s="37"/>
      <c r="Y218" s="37"/>
      <c r="Z218" s="37"/>
    </row>
    <row r="219" spans="1:26" ht="85.5" customHeight="1">
      <c r="A219" s="120">
        <f t="shared" si="3"/>
        <v>208</v>
      </c>
      <c r="B219" s="29" t="s">
        <v>862</v>
      </c>
      <c r="C219" s="2" t="s">
        <v>1002</v>
      </c>
      <c r="D219" s="8" t="s">
        <v>502</v>
      </c>
      <c r="E219" s="8" t="s">
        <v>504</v>
      </c>
      <c r="F219" s="5">
        <v>2000</v>
      </c>
      <c r="G219" s="8">
        <v>1</v>
      </c>
      <c r="H219" s="8" t="s">
        <v>1906</v>
      </c>
      <c r="I219" s="11" t="s">
        <v>867</v>
      </c>
      <c r="J219" s="8" t="s">
        <v>503</v>
      </c>
      <c r="K219" s="10">
        <v>41383</v>
      </c>
      <c r="L219" s="8"/>
      <c r="M219" s="48">
        <v>6271974.4</v>
      </c>
      <c r="N219" s="13"/>
      <c r="O219" s="13"/>
      <c r="P219" s="78"/>
      <c r="Q219" s="8"/>
      <c r="R219" s="10"/>
      <c r="S219" s="10"/>
      <c r="T219" s="10"/>
      <c r="U219" s="8"/>
      <c r="V219" s="37"/>
      <c r="W219" s="37"/>
      <c r="X219" s="37"/>
      <c r="Y219" s="37"/>
      <c r="Z219" s="37"/>
    </row>
    <row r="220" spans="1:26" ht="126.75" customHeight="1">
      <c r="A220" s="120">
        <f t="shared" si="3"/>
        <v>209</v>
      </c>
      <c r="B220" s="29" t="s">
        <v>862</v>
      </c>
      <c r="C220" s="2" t="s">
        <v>506</v>
      </c>
      <c r="D220" s="8"/>
      <c r="E220" s="8" t="s">
        <v>505</v>
      </c>
      <c r="F220" s="5">
        <v>20369</v>
      </c>
      <c r="G220" s="8">
        <v>1</v>
      </c>
      <c r="H220" s="8" t="s">
        <v>1907</v>
      </c>
      <c r="I220" s="11" t="s">
        <v>867</v>
      </c>
      <c r="J220" s="8" t="s">
        <v>507</v>
      </c>
      <c r="K220" s="10">
        <v>42073</v>
      </c>
      <c r="L220" s="8"/>
      <c r="M220" s="48">
        <v>12272933.57</v>
      </c>
      <c r="N220" s="13"/>
      <c r="O220" s="13"/>
      <c r="P220" s="8" t="s">
        <v>254</v>
      </c>
      <c r="Q220" s="8" t="s">
        <v>256</v>
      </c>
      <c r="R220" s="10">
        <v>42835</v>
      </c>
      <c r="S220" s="10"/>
      <c r="T220" s="10"/>
      <c r="U220" s="8" t="s">
        <v>1908</v>
      </c>
      <c r="V220" s="37"/>
      <c r="W220" s="37"/>
      <c r="X220" s="37"/>
      <c r="Y220" s="37"/>
      <c r="Z220" s="37"/>
    </row>
    <row r="221" spans="1:26" ht="174" customHeight="1">
      <c r="A221" s="120">
        <f t="shared" si="3"/>
        <v>210</v>
      </c>
      <c r="B221" s="29" t="s">
        <v>862</v>
      </c>
      <c r="C221" s="2" t="s">
        <v>509</v>
      </c>
      <c r="D221" s="8"/>
      <c r="E221" s="8" t="s">
        <v>915</v>
      </c>
      <c r="F221" s="5">
        <v>34000</v>
      </c>
      <c r="G221" s="8">
        <v>1</v>
      </c>
      <c r="H221" s="8" t="s">
        <v>1909</v>
      </c>
      <c r="I221" s="11" t="s">
        <v>867</v>
      </c>
      <c r="J221" s="8" t="s">
        <v>510</v>
      </c>
      <c r="K221" s="10">
        <v>42073</v>
      </c>
      <c r="L221" s="8"/>
      <c r="M221" s="48">
        <v>25906980</v>
      </c>
      <c r="N221" s="13"/>
      <c r="O221" s="13"/>
      <c r="P221" s="8" t="s">
        <v>254</v>
      </c>
      <c r="Q221" s="8" t="s">
        <v>255</v>
      </c>
      <c r="R221" s="10">
        <v>42835</v>
      </c>
      <c r="S221" s="10"/>
      <c r="T221" s="10"/>
      <c r="U221" s="8" t="s">
        <v>1908</v>
      </c>
      <c r="V221" s="37"/>
      <c r="W221" s="37"/>
      <c r="X221" s="37"/>
      <c r="Y221" s="37"/>
      <c r="Z221" s="37"/>
    </row>
    <row r="222" spans="1:26" ht="318.75">
      <c r="A222" s="120">
        <f t="shared" si="3"/>
        <v>211</v>
      </c>
      <c r="B222" s="29" t="s">
        <v>862</v>
      </c>
      <c r="C222" s="2" t="s">
        <v>512</v>
      </c>
      <c r="D222" s="8"/>
      <c r="E222" s="8" t="s">
        <v>511</v>
      </c>
      <c r="F222" s="5">
        <v>23646</v>
      </c>
      <c r="G222" s="8">
        <v>1</v>
      </c>
      <c r="H222" s="8" t="s">
        <v>1910</v>
      </c>
      <c r="I222" s="11" t="s">
        <v>867</v>
      </c>
      <c r="J222" s="8" t="s">
        <v>513</v>
      </c>
      <c r="K222" s="10">
        <v>42073</v>
      </c>
      <c r="L222" s="8"/>
      <c r="M222" s="48">
        <v>9830722.82</v>
      </c>
      <c r="N222" s="13"/>
      <c r="O222" s="13"/>
      <c r="P222" s="8" t="s">
        <v>508</v>
      </c>
      <c r="Q222" s="8" t="s">
        <v>514</v>
      </c>
      <c r="R222" s="10">
        <v>42038</v>
      </c>
      <c r="S222" s="10"/>
      <c r="T222" s="10"/>
      <c r="U222" s="8" t="s">
        <v>1818</v>
      </c>
      <c r="V222" s="37"/>
      <c r="W222" s="37"/>
      <c r="X222" s="37"/>
      <c r="Y222" s="37"/>
      <c r="Z222" s="37"/>
    </row>
    <row r="223" spans="1:26" ht="151.5" customHeight="1">
      <c r="A223" s="120">
        <f t="shared" si="3"/>
        <v>212</v>
      </c>
      <c r="B223" s="29" t="s">
        <v>862</v>
      </c>
      <c r="C223" s="2" t="s">
        <v>1002</v>
      </c>
      <c r="D223" s="8">
        <v>74</v>
      </c>
      <c r="E223" s="8" t="s">
        <v>150</v>
      </c>
      <c r="F223" s="5">
        <v>4273</v>
      </c>
      <c r="G223" s="8">
        <v>1</v>
      </c>
      <c r="H223" s="8" t="s">
        <v>1911</v>
      </c>
      <c r="I223" s="11" t="s">
        <v>867</v>
      </c>
      <c r="J223" s="8" t="s">
        <v>515</v>
      </c>
      <c r="K223" s="10">
        <v>42080</v>
      </c>
      <c r="L223" s="8"/>
      <c r="M223" s="48">
        <v>5010733.45</v>
      </c>
      <c r="N223" s="13"/>
      <c r="O223" s="13"/>
      <c r="P223" s="8" t="s">
        <v>516</v>
      </c>
      <c r="Q223" s="8"/>
      <c r="R223" s="8"/>
      <c r="S223" s="8"/>
      <c r="T223" s="8"/>
      <c r="U223" s="8" t="s">
        <v>1912</v>
      </c>
      <c r="V223" s="37"/>
      <c r="W223" s="37"/>
      <c r="X223" s="37"/>
      <c r="Y223" s="37"/>
      <c r="Z223" s="37"/>
    </row>
    <row r="224" spans="1:26" ht="51">
      <c r="A224" s="120">
        <f t="shared" si="3"/>
        <v>213</v>
      </c>
      <c r="B224" s="29" t="s">
        <v>862</v>
      </c>
      <c r="C224" s="2" t="s">
        <v>1128</v>
      </c>
      <c r="D224" s="8">
        <v>32</v>
      </c>
      <c r="E224" s="8" t="s">
        <v>517</v>
      </c>
      <c r="F224" s="5">
        <v>290</v>
      </c>
      <c r="G224" s="8">
        <v>1</v>
      </c>
      <c r="H224" s="8" t="s">
        <v>1913</v>
      </c>
      <c r="I224" s="11" t="s">
        <v>867</v>
      </c>
      <c r="J224" s="8" t="s">
        <v>518</v>
      </c>
      <c r="K224" s="10">
        <v>41968</v>
      </c>
      <c r="L224" s="8"/>
      <c r="M224" s="48">
        <v>363619.4</v>
      </c>
      <c r="N224" s="13"/>
      <c r="O224" s="13"/>
      <c r="P224" s="8"/>
      <c r="Q224" s="8"/>
      <c r="R224" s="8"/>
      <c r="S224" s="8"/>
      <c r="T224" s="8"/>
      <c r="U224" s="8"/>
      <c r="V224" s="37"/>
      <c r="W224" s="37"/>
      <c r="X224" s="37"/>
      <c r="Y224" s="37"/>
      <c r="Z224" s="37"/>
    </row>
    <row r="225" spans="1:26" ht="83.25" customHeight="1">
      <c r="A225" s="120">
        <f t="shared" si="3"/>
        <v>214</v>
      </c>
      <c r="B225" s="29" t="s">
        <v>862</v>
      </c>
      <c r="C225" s="2" t="s">
        <v>225</v>
      </c>
      <c r="D225" s="8">
        <v>200</v>
      </c>
      <c r="E225" s="8" t="s">
        <v>519</v>
      </c>
      <c r="F225" s="5">
        <v>1296</v>
      </c>
      <c r="G225" s="8">
        <v>1</v>
      </c>
      <c r="H225" s="8" t="s">
        <v>1882</v>
      </c>
      <c r="I225" s="11" t="s">
        <v>867</v>
      </c>
      <c r="J225" s="8" t="s">
        <v>520</v>
      </c>
      <c r="K225" s="10">
        <v>42090</v>
      </c>
      <c r="L225" s="8"/>
      <c r="M225" s="48">
        <v>814406.4</v>
      </c>
      <c r="N225" s="13"/>
      <c r="O225" s="13"/>
      <c r="P225" s="8"/>
      <c r="Q225" s="8"/>
      <c r="R225" s="8"/>
      <c r="S225" s="8"/>
      <c r="T225" s="8"/>
      <c r="U225" s="8"/>
      <c r="V225" s="37"/>
      <c r="W225" s="37"/>
      <c r="X225" s="37"/>
      <c r="Y225" s="37"/>
      <c r="Z225" s="37"/>
    </row>
    <row r="226" spans="1:26" ht="263.25" customHeight="1">
      <c r="A226" s="120">
        <f t="shared" si="3"/>
        <v>215</v>
      </c>
      <c r="B226" s="29" t="s">
        <v>862</v>
      </c>
      <c r="C226" s="2" t="s">
        <v>863</v>
      </c>
      <c r="D226" s="8">
        <v>4</v>
      </c>
      <c r="E226" s="8" t="s">
        <v>523</v>
      </c>
      <c r="F226" s="5">
        <v>509</v>
      </c>
      <c r="G226" s="8">
        <v>1</v>
      </c>
      <c r="H226" s="8" t="s">
        <v>1914</v>
      </c>
      <c r="I226" s="11" t="s">
        <v>867</v>
      </c>
      <c r="J226" s="8" t="s">
        <v>524</v>
      </c>
      <c r="K226" s="10">
        <v>42149</v>
      </c>
      <c r="L226" s="8"/>
      <c r="M226" s="48">
        <v>387842.73</v>
      </c>
      <c r="N226" s="13"/>
      <c r="O226" s="13"/>
      <c r="P226" s="8"/>
      <c r="Q226" s="8"/>
      <c r="R226" s="8"/>
      <c r="S226" s="8"/>
      <c r="T226" s="8"/>
      <c r="U226" s="8"/>
      <c r="V226" s="37"/>
      <c r="W226" s="37"/>
      <c r="X226" s="37"/>
      <c r="Y226" s="37"/>
      <c r="Z226" s="37"/>
    </row>
    <row r="227" spans="1:26" ht="84.75" customHeight="1">
      <c r="A227" s="120">
        <f t="shared" si="3"/>
        <v>216</v>
      </c>
      <c r="B227" s="29" t="s">
        <v>862</v>
      </c>
      <c r="C227" s="2" t="s">
        <v>329</v>
      </c>
      <c r="D227" s="8">
        <v>6</v>
      </c>
      <c r="E227" s="8" t="s">
        <v>525</v>
      </c>
      <c r="F227" s="5">
        <v>690</v>
      </c>
      <c r="G227" s="8">
        <v>1</v>
      </c>
      <c r="H227" s="8" t="s">
        <v>1915</v>
      </c>
      <c r="I227" s="11" t="s">
        <v>867</v>
      </c>
      <c r="J227" s="8" t="s">
        <v>526</v>
      </c>
      <c r="K227" s="10">
        <v>42151</v>
      </c>
      <c r="L227" s="8"/>
      <c r="M227" s="48">
        <v>415745.7</v>
      </c>
      <c r="N227" s="13"/>
      <c r="O227" s="13"/>
      <c r="P227" s="8"/>
      <c r="Q227" s="8"/>
      <c r="R227" s="8"/>
      <c r="S227" s="8"/>
      <c r="T227" s="8"/>
      <c r="U227" s="8"/>
      <c r="V227" s="37"/>
      <c r="W227" s="37"/>
      <c r="X227" s="37"/>
      <c r="Y227" s="37"/>
      <c r="Z227" s="37"/>
    </row>
    <row r="228" spans="1:26" ht="107.25" customHeight="1">
      <c r="A228" s="120">
        <f t="shared" si="3"/>
        <v>217</v>
      </c>
      <c r="B228" s="29" t="s">
        <v>862</v>
      </c>
      <c r="C228" s="2" t="s">
        <v>341</v>
      </c>
      <c r="D228" s="8" t="s">
        <v>529</v>
      </c>
      <c r="E228" s="8" t="s">
        <v>530</v>
      </c>
      <c r="F228" s="5">
        <v>1028</v>
      </c>
      <c r="G228" s="8">
        <v>1</v>
      </c>
      <c r="H228" s="8" t="s">
        <v>1916</v>
      </c>
      <c r="I228" s="11" t="s">
        <v>867</v>
      </c>
      <c r="J228" s="8" t="s">
        <v>531</v>
      </c>
      <c r="K228" s="10">
        <v>42116</v>
      </c>
      <c r="L228" s="8"/>
      <c r="M228" s="48">
        <v>608935.8</v>
      </c>
      <c r="N228" s="13"/>
      <c r="O228" s="13"/>
      <c r="P228" s="8"/>
      <c r="Q228" s="8"/>
      <c r="R228" s="8"/>
      <c r="S228" s="8"/>
      <c r="T228" s="8"/>
      <c r="U228" s="8"/>
      <c r="V228" s="37">
        <v>7694</v>
      </c>
      <c r="W228" s="63">
        <v>42093</v>
      </c>
      <c r="X228" s="37" t="s">
        <v>532</v>
      </c>
      <c r="Y228" s="37" t="s">
        <v>1917</v>
      </c>
      <c r="Z228" s="37" t="s">
        <v>1918</v>
      </c>
    </row>
    <row r="229" spans="1:26" ht="112.5" customHeight="1">
      <c r="A229" s="120">
        <f t="shared" si="3"/>
        <v>218</v>
      </c>
      <c r="B229" s="29" t="s">
        <v>862</v>
      </c>
      <c r="C229" s="2" t="s">
        <v>341</v>
      </c>
      <c r="D229" s="8">
        <v>46</v>
      </c>
      <c r="E229" s="8" t="s">
        <v>533</v>
      </c>
      <c r="F229" s="5">
        <v>2926</v>
      </c>
      <c r="G229" s="8">
        <v>1</v>
      </c>
      <c r="H229" s="8" t="s">
        <v>1916</v>
      </c>
      <c r="I229" s="11" t="s">
        <v>867</v>
      </c>
      <c r="J229" s="8" t="s">
        <v>872</v>
      </c>
      <c r="K229" s="10">
        <v>42116</v>
      </c>
      <c r="L229" s="8"/>
      <c r="M229" s="48">
        <v>1733216.1</v>
      </c>
      <c r="N229" s="13"/>
      <c r="O229" s="13"/>
      <c r="P229" s="8"/>
      <c r="Q229" s="8"/>
      <c r="R229" s="8"/>
      <c r="S229" s="8"/>
      <c r="T229" s="8"/>
      <c r="U229" s="8"/>
      <c r="V229" s="37" t="s">
        <v>1562</v>
      </c>
      <c r="W229" s="63" t="s">
        <v>1563</v>
      </c>
      <c r="X229" s="37" t="s">
        <v>1564</v>
      </c>
      <c r="Y229" s="37" t="s">
        <v>1919</v>
      </c>
      <c r="Z229" s="37" t="s">
        <v>1920</v>
      </c>
    </row>
    <row r="230" spans="1:26" ht="75" customHeight="1">
      <c r="A230" s="120">
        <f t="shared" si="3"/>
        <v>219</v>
      </c>
      <c r="B230" s="29" t="s">
        <v>862</v>
      </c>
      <c r="C230" s="2" t="s">
        <v>764</v>
      </c>
      <c r="D230" s="8" t="s">
        <v>39</v>
      </c>
      <c r="E230" s="8" t="s">
        <v>40</v>
      </c>
      <c r="F230" s="5">
        <v>520</v>
      </c>
      <c r="G230" s="8">
        <v>1</v>
      </c>
      <c r="H230" s="8" t="s">
        <v>1921</v>
      </c>
      <c r="I230" s="11" t="s">
        <v>867</v>
      </c>
      <c r="J230" s="8" t="s">
        <v>41</v>
      </c>
      <c r="K230" s="10">
        <v>42390</v>
      </c>
      <c r="L230" s="8"/>
      <c r="M230" s="48">
        <v>313315.6</v>
      </c>
      <c r="N230" s="13"/>
      <c r="O230" s="13"/>
      <c r="P230" s="8"/>
      <c r="Q230" s="8"/>
      <c r="R230" s="8"/>
      <c r="S230" s="8"/>
      <c r="T230" s="8"/>
      <c r="U230" s="8"/>
      <c r="V230" s="37"/>
      <c r="W230" s="63"/>
      <c r="X230" s="37"/>
      <c r="Y230" s="37"/>
      <c r="Z230" s="37"/>
    </row>
    <row r="231" spans="1:26" ht="117.75" customHeight="1">
      <c r="A231" s="120">
        <f>A230+1</f>
        <v>220</v>
      </c>
      <c r="B231" s="29" t="s">
        <v>862</v>
      </c>
      <c r="C231" s="2" t="s">
        <v>863</v>
      </c>
      <c r="D231" s="8" t="s">
        <v>42</v>
      </c>
      <c r="E231" s="8" t="s">
        <v>43</v>
      </c>
      <c r="F231" s="5">
        <v>6753</v>
      </c>
      <c r="G231" s="8">
        <v>1</v>
      </c>
      <c r="H231" s="8" t="s">
        <v>1922</v>
      </c>
      <c r="I231" s="11" t="s">
        <v>867</v>
      </c>
      <c r="J231" s="8" t="s">
        <v>44</v>
      </c>
      <c r="K231" s="10">
        <v>42444</v>
      </c>
      <c r="L231" s="8"/>
      <c r="M231" s="48">
        <v>5731406.16</v>
      </c>
      <c r="N231" s="13"/>
      <c r="O231" s="13"/>
      <c r="P231" s="8" t="s">
        <v>2342</v>
      </c>
      <c r="Q231" s="8" t="s">
        <v>2343</v>
      </c>
      <c r="R231" s="10">
        <v>44687</v>
      </c>
      <c r="S231" s="8"/>
      <c r="T231" s="8"/>
      <c r="U231" s="8" t="s">
        <v>1669</v>
      </c>
      <c r="V231" s="37"/>
      <c r="W231" s="63"/>
      <c r="X231" s="37"/>
      <c r="Y231" s="37"/>
      <c r="Z231" s="37"/>
    </row>
    <row r="232" spans="1:26" ht="76.5">
      <c r="A232" s="120">
        <f t="shared" si="3"/>
        <v>221</v>
      </c>
      <c r="B232" s="29" t="s">
        <v>862</v>
      </c>
      <c r="C232" s="2" t="s">
        <v>1028</v>
      </c>
      <c r="D232" s="8" t="s">
        <v>45</v>
      </c>
      <c r="E232" s="8" t="s">
        <v>46</v>
      </c>
      <c r="F232" s="5">
        <v>300</v>
      </c>
      <c r="G232" s="8">
        <v>1</v>
      </c>
      <c r="H232" s="8" t="s">
        <v>1923</v>
      </c>
      <c r="I232" s="11" t="s">
        <v>867</v>
      </c>
      <c r="J232" s="8" t="s">
        <v>47</v>
      </c>
      <c r="K232" s="10">
        <v>42332</v>
      </c>
      <c r="L232" s="8"/>
      <c r="M232" s="48">
        <v>194466</v>
      </c>
      <c r="N232" s="13"/>
      <c r="O232" s="13"/>
      <c r="P232" s="8"/>
      <c r="Q232" s="8"/>
      <c r="R232" s="8"/>
      <c r="S232" s="8"/>
      <c r="T232" s="8"/>
      <c r="U232" s="8"/>
      <c r="V232" s="37"/>
      <c r="W232" s="63"/>
      <c r="X232" s="37"/>
      <c r="Y232" s="37"/>
      <c r="Z232" s="37"/>
    </row>
    <row r="233" spans="1:26" ht="66" customHeight="1">
      <c r="A233" s="120">
        <f t="shared" si="3"/>
        <v>222</v>
      </c>
      <c r="B233" s="29" t="s">
        <v>862</v>
      </c>
      <c r="C233" s="2" t="s">
        <v>1017</v>
      </c>
      <c r="D233" s="8">
        <v>30</v>
      </c>
      <c r="E233" s="8" t="s">
        <v>48</v>
      </c>
      <c r="F233" s="5">
        <v>44007</v>
      </c>
      <c r="G233" s="8">
        <v>1</v>
      </c>
      <c r="H233" s="8" t="s">
        <v>1924</v>
      </c>
      <c r="I233" s="11" t="s">
        <v>867</v>
      </c>
      <c r="J233" s="8" t="s">
        <v>49</v>
      </c>
      <c r="K233" s="10">
        <v>42452</v>
      </c>
      <c r="L233" s="8"/>
      <c r="M233" s="48">
        <v>26154970.76</v>
      </c>
      <c r="N233" s="13"/>
      <c r="O233" s="13"/>
      <c r="P233" s="8"/>
      <c r="Q233" s="8"/>
      <c r="R233" s="10"/>
      <c r="S233" s="10"/>
      <c r="T233" s="8"/>
      <c r="U233" s="8"/>
      <c r="V233" s="37"/>
      <c r="W233" s="63"/>
      <c r="X233" s="37"/>
      <c r="Y233" s="37"/>
      <c r="Z233" s="37"/>
    </row>
    <row r="234" spans="1:26" ht="73.5" customHeight="1">
      <c r="A234" s="120">
        <f t="shared" si="3"/>
        <v>223</v>
      </c>
      <c r="B234" s="29" t="s">
        <v>862</v>
      </c>
      <c r="C234" s="2" t="s">
        <v>1017</v>
      </c>
      <c r="D234" s="8" t="s">
        <v>50</v>
      </c>
      <c r="E234" s="8" t="s">
        <v>51</v>
      </c>
      <c r="F234" s="5">
        <v>22138</v>
      </c>
      <c r="G234" s="8">
        <v>1</v>
      </c>
      <c r="H234" s="8" t="s">
        <v>1925</v>
      </c>
      <c r="I234" s="11" t="s">
        <v>867</v>
      </c>
      <c r="J234" s="8" t="s">
        <v>52</v>
      </c>
      <c r="K234" s="10">
        <v>42452</v>
      </c>
      <c r="L234" s="8"/>
      <c r="M234" s="48">
        <v>69575527.78</v>
      </c>
      <c r="N234" s="13"/>
      <c r="O234" s="13"/>
      <c r="P234" s="8"/>
      <c r="Q234" s="8"/>
      <c r="R234" s="10"/>
      <c r="S234" s="10"/>
      <c r="T234" s="8"/>
      <c r="U234" s="8"/>
      <c r="V234" s="37"/>
      <c r="W234" s="63"/>
      <c r="X234" s="37"/>
      <c r="Y234" s="37"/>
      <c r="Z234" s="37"/>
    </row>
    <row r="235" spans="1:26" ht="89.25" customHeight="1">
      <c r="A235" s="120">
        <f t="shared" si="3"/>
        <v>224</v>
      </c>
      <c r="B235" s="29" t="s">
        <v>862</v>
      </c>
      <c r="C235" s="2" t="s">
        <v>1020</v>
      </c>
      <c r="D235" s="8">
        <v>64</v>
      </c>
      <c r="E235" s="8" t="s">
        <v>53</v>
      </c>
      <c r="F235" s="5">
        <v>42560</v>
      </c>
      <c r="G235" s="8">
        <v>1</v>
      </c>
      <c r="H235" s="8" t="s">
        <v>1925</v>
      </c>
      <c r="I235" s="11" t="s">
        <v>867</v>
      </c>
      <c r="J235" s="8" t="s">
        <v>54</v>
      </c>
      <c r="K235" s="10">
        <v>42452</v>
      </c>
      <c r="L235" s="8"/>
      <c r="M235" s="48">
        <v>118960307.2</v>
      </c>
      <c r="N235" s="13"/>
      <c r="O235" s="13"/>
      <c r="P235" s="8" t="s">
        <v>1507</v>
      </c>
      <c r="Q235" s="8" t="s">
        <v>1553</v>
      </c>
      <c r="R235" s="10">
        <v>43768</v>
      </c>
      <c r="S235" s="10"/>
      <c r="T235" s="8"/>
      <c r="U235" s="8" t="s">
        <v>1669</v>
      </c>
      <c r="V235" s="37"/>
      <c r="W235" s="63"/>
      <c r="X235" s="37"/>
      <c r="Y235" s="37"/>
      <c r="Z235" s="37"/>
    </row>
    <row r="236" spans="1:26" ht="108.75" customHeight="1">
      <c r="A236" s="120">
        <f t="shared" si="3"/>
        <v>225</v>
      </c>
      <c r="B236" s="29" t="s">
        <v>862</v>
      </c>
      <c r="C236" s="2" t="s">
        <v>1028</v>
      </c>
      <c r="D236" s="8" t="s">
        <v>55</v>
      </c>
      <c r="E236" s="8" t="s">
        <v>56</v>
      </c>
      <c r="F236" s="5">
        <v>5185</v>
      </c>
      <c r="G236" s="8">
        <v>1</v>
      </c>
      <c r="H236" s="8" t="s">
        <v>1926</v>
      </c>
      <c r="I236" s="11" t="s">
        <v>867</v>
      </c>
      <c r="J236" s="8" t="s">
        <v>57</v>
      </c>
      <c r="K236" s="10">
        <v>42452</v>
      </c>
      <c r="L236" s="8"/>
      <c r="M236" s="48">
        <v>3950814.45</v>
      </c>
      <c r="N236" s="13"/>
      <c r="O236" s="13"/>
      <c r="P236" s="8"/>
      <c r="Q236" s="8"/>
      <c r="R236" s="10"/>
      <c r="S236" s="10"/>
      <c r="T236" s="8"/>
      <c r="U236" s="8"/>
      <c r="V236" s="37"/>
      <c r="W236" s="63"/>
      <c r="X236" s="37"/>
      <c r="Y236" s="37"/>
      <c r="Z236" s="37"/>
    </row>
    <row r="237" spans="1:26" ht="99.75" customHeight="1">
      <c r="A237" s="120">
        <f t="shared" si="3"/>
        <v>226</v>
      </c>
      <c r="B237" s="29" t="s">
        <v>862</v>
      </c>
      <c r="C237" s="2" t="s">
        <v>998</v>
      </c>
      <c r="D237" s="8">
        <v>150</v>
      </c>
      <c r="E237" s="8" t="s">
        <v>58</v>
      </c>
      <c r="F237" s="5">
        <v>2136</v>
      </c>
      <c r="G237" s="8">
        <v>1</v>
      </c>
      <c r="H237" s="8" t="s">
        <v>1927</v>
      </c>
      <c r="I237" s="11" t="s">
        <v>867</v>
      </c>
      <c r="J237" s="8" t="s">
        <v>59</v>
      </c>
      <c r="K237" s="10">
        <v>42481</v>
      </c>
      <c r="L237" s="8"/>
      <c r="M237" s="48">
        <v>2784041.04</v>
      </c>
      <c r="N237" s="13"/>
      <c r="O237" s="13"/>
      <c r="P237" s="8"/>
      <c r="Q237" s="8"/>
      <c r="R237" s="8"/>
      <c r="S237" s="8"/>
      <c r="T237" s="8"/>
      <c r="U237" s="8"/>
      <c r="V237" s="25">
        <v>7845</v>
      </c>
      <c r="W237" s="50">
        <v>43440</v>
      </c>
      <c r="X237" s="43" t="s">
        <v>1414</v>
      </c>
      <c r="Y237" s="43" t="s">
        <v>1682</v>
      </c>
      <c r="Z237" s="43" t="s">
        <v>1554</v>
      </c>
    </row>
    <row r="238" spans="1:26" ht="75">
      <c r="A238" s="120">
        <f t="shared" si="3"/>
        <v>227</v>
      </c>
      <c r="B238" s="29" t="s">
        <v>862</v>
      </c>
      <c r="C238" s="2" t="s">
        <v>1020</v>
      </c>
      <c r="D238" s="8" t="s">
        <v>60</v>
      </c>
      <c r="E238" s="8" t="s">
        <v>61</v>
      </c>
      <c r="F238" s="5">
        <v>202</v>
      </c>
      <c r="G238" s="8">
        <v>1</v>
      </c>
      <c r="H238" s="8" t="s">
        <v>1928</v>
      </c>
      <c r="I238" s="11" t="s">
        <v>867</v>
      </c>
      <c r="J238" s="8" t="s">
        <v>62</v>
      </c>
      <c r="K238" s="10">
        <v>42481</v>
      </c>
      <c r="L238" s="8"/>
      <c r="M238" s="48">
        <v>121711.06</v>
      </c>
      <c r="N238" s="13"/>
      <c r="O238" s="13"/>
      <c r="P238" s="8"/>
      <c r="Q238" s="8"/>
      <c r="R238" s="8"/>
      <c r="S238" s="8"/>
      <c r="T238" s="8"/>
      <c r="U238" s="8"/>
      <c r="V238" s="25">
        <v>7843</v>
      </c>
      <c r="W238" s="50">
        <v>43440</v>
      </c>
      <c r="X238" s="43" t="s">
        <v>1414</v>
      </c>
      <c r="Y238" s="43" t="s">
        <v>1682</v>
      </c>
      <c r="Z238" s="43" t="s">
        <v>1555</v>
      </c>
    </row>
    <row r="239" spans="1:26" ht="77.25" customHeight="1">
      <c r="A239" s="120">
        <f t="shared" si="3"/>
        <v>228</v>
      </c>
      <c r="B239" s="29" t="s">
        <v>862</v>
      </c>
      <c r="C239" s="2" t="s">
        <v>1012</v>
      </c>
      <c r="D239" s="8">
        <v>102</v>
      </c>
      <c r="E239" s="8" t="s">
        <v>63</v>
      </c>
      <c r="F239" s="5">
        <f>1151*1000/1151</f>
        <v>1000</v>
      </c>
      <c r="G239" s="8" t="s">
        <v>1409</v>
      </c>
      <c r="H239" s="8" t="s">
        <v>1929</v>
      </c>
      <c r="I239" s="11" t="s">
        <v>867</v>
      </c>
      <c r="J239" s="8" t="s">
        <v>64</v>
      </c>
      <c r="K239" s="10">
        <v>42424</v>
      </c>
      <c r="L239" s="8"/>
      <c r="M239" s="48">
        <f>877027.47*1000/1151</f>
        <v>761970</v>
      </c>
      <c r="N239" s="13"/>
      <c r="O239" s="13"/>
      <c r="P239" s="8"/>
      <c r="Q239" s="8"/>
      <c r="R239" s="8"/>
      <c r="S239" s="8"/>
      <c r="T239" s="8"/>
      <c r="U239" s="8"/>
      <c r="V239" s="37"/>
      <c r="W239" s="63"/>
      <c r="X239" s="37"/>
      <c r="Y239" s="37"/>
      <c r="Z239" s="37"/>
    </row>
    <row r="240" spans="1:26" ht="75">
      <c r="A240" s="120">
        <f t="shared" si="3"/>
        <v>229</v>
      </c>
      <c r="B240" s="29" t="s">
        <v>862</v>
      </c>
      <c r="C240" s="2" t="s">
        <v>1020</v>
      </c>
      <c r="D240" s="8">
        <v>16</v>
      </c>
      <c r="E240" s="8" t="s">
        <v>65</v>
      </c>
      <c r="F240" s="5">
        <v>2568</v>
      </c>
      <c r="G240" s="8">
        <v>1</v>
      </c>
      <c r="H240" s="8" t="s">
        <v>1930</v>
      </c>
      <c r="I240" s="11" t="s">
        <v>867</v>
      </c>
      <c r="J240" s="8" t="s">
        <v>68</v>
      </c>
      <c r="K240" s="10">
        <v>42504</v>
      </c>
      <c r="L240" s="8"/>
      <c r="M240" s="48">
        <v>1956738.96</v>
      </c>
      <c r="N240" s="13"/>
      <c r="O240" s="13"/>
      <c r="P240" s="8"/>
      <c r="Q240" s="8"/>
      <c r="R240" s="8"/>
      <c r="S240" s="8"/>
      <c r="T240" s="8"/>
      <c r="U240" s="8"/>
      <c r="V240" s="25">
        <v>7847</v>
      </c>
      <c r="W240" s="50">
        <v>43440</v>
      </c>
      <c r="X240" s="43" t="s">
        <v>1414</v>
      </c>
      <c r="Y240" s="43" t="s">
        <v>1682</v>
      </c>
      <c r="Z240" s="43" t="s">
        <v>1556</v>
      </c>
    </row>
    <row r="241" spans="1:26" ht="75">
      <c r="A241" s="120">
        <f t="shared" si="3"/>
        <v>230</v>
      </c>
      <c r="B241" s="29" t="s">
        <v>862</v>
      </c>
      <c r="C241" s="2" t="s">
        <v>343</v>
      </c>
      <c r="D241" s="9" t="s">
        <v>67</v>
      </c>
      <c r="E241" s="8" t="s">
        <v>66</v>
      </c>
      <c r="F241" s="5">
        <v>1470</v>
      </c>
      <c r="G241" s="8">
        <v>1</v>
      </c>
      <c r="H241" s="8" t="s">
        <v>1931</v>
      </c>
      <c r="I241" s="11" t="s">
        <v>867</v>
      </c>
      <c r="J241" s="8" t="s">
        <v>69</v>
      </c>
      <c r="K241" s="10">
        <v>42504</v>
      </c>
      <c r="L241" s="8"/>
      <c r="M241" s="48">
        <v>1120095.9</v>
      </c>
      <c r="N241" s="13"/>
      <c r="O241" s="13"/>
      <c r="P241" s="8"/>
      <c r="Q241" s="8"/>
      <c r="R241" s="8"/>
      <c r="S241" s="8"/>
      <c r="T241" s="8"/>
      <c r="U241" s="8"/>
      <c r="V241" s="25">
        <v>7852</v>
      </c>
      <c r="W241" s="50">
        <v>43440</v>
      </c>
      <c r="X241" s="43" t="s">
        <v>1414</v>
      </c>
      <c r="Y241" s="43" t="s">
        <v>1682</v>
      </c>
      <c r="Z241" s="43" t="s">
        <v>1557</v>
      </c>
    </row>
    <row r="242" spans="1:26" ht="113.25" customHeight="1">
      <c r="A242" s="120">
        <f t="shared" si="3"/>
        <v>231</v>
      </c>
      <c r="B242" s="29" t="s">
        <v>862</v>
      </c>
      <c r="C242" s="2" t="s">
        <v>343</v>
      </c>
      <c r="D242" s="9" t="s">
        <v>70</v>
      </c>
      <c r="E242" s="8" t="s">
        <v>71</v>
      </c>
      <c r="F242" s="5">
        <f>8374*5319/10000</f>
        <v>4454.1306</v>
      </c>
      <c r="G242" s="8" t="s">
        <v>428</v>
      </c>
      <c r="H242" s="8" t="s">
        <v>1932</v>
      </c>
      <c r="I242" s="11" t="s">
        <v>867</v>
      </c>
      <c r="J242" s="8" t="s">
        <v>72</v>
      </c>
      <c r="K242" s="10">
        <v>42506</v>
      </c>
      <c r="L242" s="8"/>
      <c r="M242" s="48">
        <f>6380736.78*5319/10000</f>
        <v>3393913.893282</v>
      </c>
      <c r="N242" s="13"/>
      <c r="O242" s="13"/>
      <c r="P242" s="8"/>
      <c r="Q242" s="8"/>
      <c r="R242" s="8"/>
      <c r="S242" s="8"/>
      <c r="T242" s="8"/>
      <c r="U242" s="8"/>
      <c r="V242" s="25">
        <v>7842</v>
      </c>
      <c r="W242" s="50">
        <v>43440</v>
      </c>
      <c r="X242" s="43" t="s">
        <v>1535</v>
      </c>
      <c r="Y242" s="43" t="s">
        <v>1682</v>
      </c>
      <c r="Z242" s="43" t="s">
        <v>1558</v>
      </c>
    </row>
    <row r="243" spans="1:26" ht="75.75" customHeight="1">
      <c r="A243" s="120">
        <f t="shared" si="3"/>
        <v>232</v>
      </c>
      <c r="B243" s="29" t="s">
        <v>862</v>
      </c>
      <c r="C243" s="2" t="s">
        <v>77</v>
      </c>
      <c r="D243" s="9"/>
      <c r="E243" s="8" t="s">
        <v>75</v>
      </c>
      <c r="F243" s="5">
        <v>3490</v>
      </c>
      <c r="G243" s="8">
        <v>1</v>
      </c>
      <c r="H243" s="8" t="s">
        <v>1933</v>
      </c>
      <c r="I243" s="11" t="s">
        <v>867</v>
      </c>
      <c r="J243" s="8" t="s">
        <v>76</v>
      </c>
      <c r="K243" s="10">
        <v>42535</v>
      </c>
      <c r="L243" s="8"/>
      <c r="M243" s="48">
        <v>5986920.5</v>
      </c>
      <c r="N243" s="13"/>
      <c r="O243" s="13"/>
      <c r="P243" s="8"/>
      <c r="Q243" s="8"/>
      <c r="R243" s="10"/>
      <c r="S243" s="8"/>
      <c r="T243" s="8"/>
      <c r="U243" s="8"/>
      <c r="V243" s="37"/>
      <c r="W243" s="37"/>
      <c r="X243" s="37"/>
      <c r="Y243" s="37"/>
      <c r="Z243" s="37"/>
    </row>
    <row r="244" spans="1:26" ht="84" customHeight="1">
      <c r="A244" s="120">
        <f t="shared" si="3"/>
        <v>233</v>
      </c>
      <c r="B244" s="29" t="s">
        <v>862</v>
      </c>
      <c r="C244" s="2" t="s">
        <v>343</v>
      </c>
      <c r="D244" s="9" t="s">
        <v>78</v>
      </c>
      <c r="E244" s="8" t="s">
        <v>79</v>
      </c>
      <c r="F244" s="5">
        <v>996</v>
      </c>
      <c r="G244" s="8">
        <v>1</v>
      </c>
      <c r="H244" s="8" t="s">
        <v>1934</v>
      </c>
      <c r="I244" s="11" t="s">
        <v>867</v>
      </c>
      <c r="J244" s="8" t="s">
        <v>80</v>
      </c>
      <c r="K244" s="10">
        <v>42535</v>
      </c>
      <c r="L244" s="8"/>
      <c r="M244" s="48">
        <v>1359111.72</v>
      </c>
      <c r="N244" s="13"/>
      <c r="O244" s="13"/>
      <c r="P244" s="8"/>
      <c r="Q244" s="8"/>
      <c r="R244" s="10"/>
      <c r="S244" s="8"/>
      <c r="T244" s="8"/>
      <c r="U244" s="8"/>
      <c r="V244" s="37"/>
      <c r="W244" s="37"/>
      <c r="X244" s="37"/>
      <c r="Y244" s="37"/>
      <c r="Z244" s="37"/>
    </row>
    <row r="245" spans="1:26" ht="109.5" customHeight="1">
      <c r="A245" s="120">
        <f t="shared" si="3"/>
        <v>234</v>
      </c>
      <c r="B245" s="29" t="s">
        <v>862</v>
      </c>
      <c r="C245" s="2" t="s">
        <v>1020</v>
      </c>
      <c r="D245" s="9">
        <v>10</v>
      </c>
      <c r="E245" s="8" t="s">
        <v>82</v>
      </c>
      <c r="F245" s="5">
        <v>1082</v>
      </c>
      <c r="G245" s="8">
        <v>1</v>
      </c>
      <c r="H245" s="8" t="s">
        <v>1935</v>
      </c>
      <c r="I245" s="11" t="s">
        <v>867</v>
      </c>
      <c r="J245" s="8" t="s">
        <v>81</v>
      </c>
      <c r="K245" s="10">
        <v>42535</v>
      </c>
      <c r="L245" s="8"/>
      <c r="M245" s="48">
        <v>1039174.44</v>
      </c>
      <c r="N245" s="13"/>
      <c r="O245" s="13"/>
      <c r="P245" s="8"/>
      <c r="Q245" s="8"/>
      <c r="R245" s="10"/>
      <c r="S245" s="8"/>
      <c r="T245" s="8"/>
      <c r="U245" s="8"/>
      <c r="V245" s="37">
        <v>7508</v>
      </c>
      <c r="W245" s="63">
        <v>41758</v>
      </c>
      <c r="X245" s="37" t="s">
        <v>195</v>
      </c>
      <c r="Y245" s="37" t="s">
        <v>1936</v>
      </c>
      <c r="Z245" s="37" t="s">
        <v>1559</v>
      </c>
    </row>
    <row r="246" spans="1:26" ht="122.25" customHeight="1">
      <c r="A246" s="120">
        <f t="shared" si="3"/>
        <v>235</v>
      </c>
      <c r="B246" s="29" t="s">
        <v>862</v>
      </c>
      <c r="C246" s="2" t="s">
        <v>341</v>
      </c>
      <c r="D246" s="9" t="s">
        <v>78</v>
      </c>
      <c r="E246" s="8" t="s">
        <v>83</v>
      </c>
      <c r="F246" s="5">
        <v>2000</v>
      </c>
      <c r="G246" s="8">
        <v>1</v>
      </c>
      <c r="H246" s="8" t="s">
        <v>1937</v>
      </c>
      <c r="I246" s="11" t="s">
        <v>867</v>
      </c>
      <c r="J246" s="8" t="s">
        <v>84</v>
      </c>
      <c r="K246" s="10">
        <v>42535</v>
      </c>
      <c r="L246" s="8"/>
      <c r="M246" s="48">
        <v>548800</v>
      </c>
      <c r="N246" s="13"/>
      <c r="O246" s="13"/>
      <c r="P246" s="8"/>
      <c r="Q246" s="8"/>
      <c r="R246" s="10"/>
      <c r="S246" s="10"/>
      <c r="T246" s="8"/>
      <c r="U246" s="8"/>
      <c r="V246" s="37" t="s">
        <v>183</v>
      </c>
      <c r="W246" s="63">
        <v>41759</v>
      </c>
      <c r="X246" s="37" t="s">
        <v>1560</v>
      </c>
      <c r="Y246" s="37" t="s">
        <v>1938</v>
      </c>
      <c r="Z246" s="37" t="s">
        <v>1561</v>
      </c>
    </row>
    <row r="247" spans="1:26" ht="97.5" customHeight="1">
      <c r="A247" s="120">
        <f t="shared" si="3"/>
        <v>236</v>
      </c>
      <c r="B247" s="29" t="s">
        <v>862</v>
      </c>
      <c r="C247" s="2" t="s">
        <v>85</v>
      </c>
      <c r="D247" s="8"/>
      <c r="E247" s="8" t="s">
        <v>86</v>
      </c>
      <c r="F247" s="5">
        <v>155</v>
      </c>
      <c r="G247" s="8">
        <v>1</v>
      </c>
      <c r="H247" s="8" t="s">
        <v>1939</v>
      </c>
      <c r="I247" s="11" t="s">
        <v>867</v>
      </c>
      <c r="J247" s="8" t="s">
        <v>87</v>
      </c>
      <c r="K247" s="10">
        <v>42535</v>
      </c>
      <c r="L247" s="8"/>
      <c r="M247" s="48">
        <v>216511.75</v>
      </c>
      <c r="N247" s="13"/>
      <c r="O247" s="13"/>
      <c r="P247" s="8"/>
      <c r="Q247" s="8"/>
      <c r="R247" s="10"/>
      <c r="S247" s="8"/>
      <c r="T247" s="8"/>
      <c r="U247" s="8"/>
      <c r="V247" s="37">
        <v>7226</v>
      </c>
      <c r="W247" s="63">
        <v>41330</v>
      </c>
      <c r="X247" s="37" t="s">
        <v>196</v>
      </c>
      <c r="Y247" s="37" t="s">
        <v>1940</v>
      </c>
      <c r="Z247" s="37"/>
    </row>
    <row r="248" spans="1:26" ht="84" customHeight="1">
      <c r="A248" s="120">
        <f t="shared" si="3"/>
        <v>237</v>
      </c>
      <c r="B248" s="29" t="s">
        <v>862</v>
      </c>
      <c r="C248" s="2" t="s">
        <v>998</v>
      </c>
      <c r="D248" s="8">
        <v>142</v>
      </c>
      <c r="E248" s="8" t="s">
        <v>88</v>
      </c>
      <c r="F248" s="5">
        <v>261</v>
      </c>
      <c r="G248" s="8">
        <v>1</v>
      </c>
      <c r="H248" s="8" t="s">
        <v>1941</v>
      </c>
      <c r="I248" s="11" t="s">
        <v>867</v>
      </c>
      <c r="J248" s="8" t="s">
        <v>89</v>
      </c>
      <c r="K248" s="10">
        <v>42535</v>
      </c>
      <c r="L248" s="8"/>
      <c r="M248" s="48">
        <v>364577.85</v>
      </c>
      <c r="N248" s="13"/>
      <c r="O248" s="13"/>
      <c r="P248" s="8"/>
      <c r="Q248" s="8"/>
      <c r="R248" s="10"/>
      <c r="S248" s="8"/>
      <c r="T248" s="8"/>
      <c r="U248" s="8"/>
      <c r="V248" s="37"/>
      <c r="W248" s="63"/>
      <c r="X248" s="37"/>
      <c r="Y248" s="37"/>
      <c r="Z248" s="37"/>
    </row>
    <row r="249" spans="1:26" ht="119.25" customHeight="1">
      <c r="A249" s="120">
        <f t="shared" si="3"/>
        <v>238</v>
      </c>
      <c r="B249" s="29" t="s">
        <v>862</v>
      </c>
      <c r="C249" s="2" t="s">
        <v>90</v>
      </c>
      <c r="D249" s="8"/>
      <c r="E249" s="8" t="s">
        <v>91</v>
      </c>
      <c r="F249" s="5">
        <v>1689</v>
      </c>
      <c r="G249" s="8">
        <v>1</v>
      </c>
      <c r="H249" s="8" t="s">
        <v>1942</v>
      </c>
      <c r="I249" s="11" t="s">
        <v>867</v>
      </c>
      <c r="J249" s="8" t="s">
        <v>92</v>
      </c>
      <c r="K249" s="10">
        <v>42535</v>
      </c>
      <c r="L249" s="8"/>
      <c r="M249" s="48">
        <v>1622149.38</v>
      </c>
      <c r="N249" s="13"/>
      <c r="O249" s="13"/>
      <c r="P249" s="8"/>
      <c r="Q249" s="8"/>
      <c r="R249" s="10"/>
      <c r="S249" s="8"/>
      <c r="T249" s="10"/>
      <c r="U249" s="8"/>
      <c r="V249" s="37"/>
      <c r="W249" s="37"/>
      <c r="X249" s="37"/>
      <c r="Y249" s="37"/>
      <c r="Z249" s="37"/>
    </row>
    <row r="250" spans="1:26" ht="90" customHeight="1">
      <c r="A250" s="120">
        <f t="shared" si="3"/>
        <v>239</v>
      </c>
      <c r="B250" s="29" t="s">
        <v>862</v>
      </c>
      <c r="C250" s="2" t="s">
        <v>1005</v>
      </c>
      <c r="D250" s="8" t="s">
        <v>93</v>
      </c>
      <c r="E250" s="8" t="s">
        <v>94</v>
      </c>
      <c r="F250" s="5">
        <v>2003</v>
      </c>
      <c r="G250" s="8">
        <v>1</v>
      </c>
      <c r="H250" s="8" t="s">
        <v>1943</v>
      </c>
      <c r="I250" s="11" t="s">
        <v>867</v>
      </c>
      <c r="J250" s="8" t="s">
        <v>95</v>
      </c>
      <c r="K250" s="10">
        <v>42535</v>
      </c>
      <c r="L250" s="8"/>
      <c r="M250" s="48">
        <v>5795199.78</v>
      </c>
      <c r="N250" s="13"/>
      <c r="O250" s="13"/>
      <c r="P250" s="8"/>
      <c r="Q250" s="8"/>
      <c r="R250" s="10"/>
      <c r="S250" s="11"/>
      <c r="T250" s="11"/>
      <c r="U250" s="8"/>
      <c r="V250" s="37"/>
      <c r="W250" s="37"/>
      <c r="X250" s="37"/>
      <c r="Y250" s="37"/>
      <c r="Z250" s="37"/>
    </row>
    <row r="251" spans="1:26" ht="166.5" customHeight="1">
      <c r="A251" s="120">
        <f t="shared" si="3"/>
        <v>240</v>
      </c>
      <c r="B251" s="29" t="s">
        <v>862</v>
      </c>
      <c r="C251" s="2" t="s">
        <v>1007</v>
      </c>
      <c r="D251" s="8">
        <v>40</v>
      </c>
      <c r="E251" s="8" t="s">
        <v>96</v>
      </c>
      <c r="F251" s="5">
        <v>2218</v>
      </c>
      <c r="G251" s="8">
        <v>1</v>
      </c>
      <c r="H251" s="8" t="s">
        <v>1944</v>
      </c>
      <c r="I251" s="11" t="s">
        <v>867</v>
      </c>
      <c r="J251" s="8" t="s">
        <v>97</v>
      </c>
      <c r="K251" s="10">
        <v>42535</v>
      </c>
      <c r="L251" s="8"/>
      <c r="M251" s="48">
        <v>2535905.94</v>
      </c>
      <c r="N251" s="13"/>
      <c r="O251" s="13"/>
      <c r="P251" s="8" t="s">
        <v>602</v>
      </c>
      <c r="Q251" s="8" t="s">
        <v>601</v>
      </c>
      <c r="R251" s="10">
        <v>43202</v>
      </c>
      <c r="S251" s="11" t="s">
        <v>2228</v>
      </c>
      <c r="T251" s="8"/>
      <c r="U251" s="8" t="s">
        <v>1945</v>
      </c>
      <c r="V251" s="37"/>
      <c r="W251" s="37"/>
      <c r="X251" s="37"/>
      <c r="Y251" s="37"/>
      <c r="Z251" s="37"/>
    </row>
    <row r="252" spans="1:26" ht="100.5" customHeight="1">
      <c r="A252" s="120">
        <f t="shared" si="3"/>
        <v>241</v>
      </c>
      <c r="B252" s="29" t="s">
        <v>862</v>
      </c>
      <c r="C252" s="2" t="s">
        <v>98</v>
      </c>
      <c r="D252" s="8">
        <v>14</v>
      </c>
      <c r="E252" s="8" t="s">
        <v>99</v>
      </c>
      <c r="F252" s="5">
        <v>6500</v>
      </c>
      <c r="G252" s="8">
        <v>1</v>
      </c>
      <c r="H252" s="8" t="s">
        <v>1922</v>
      </c>
      <c r="I252" s="11" t="s">
        <v>867</v>
      </c>
      <c r="J252" s="8" t="s">
        <v>100</v>
      </c>
      <c r="K252" s="10">
        <v>42535</v>
      </c>
      <c r="L252" s="8"/>
      <c r="M252" s="48">
        <v>5516680</v>
      </c>
      <c r="N252" s="13"/>
      <c r="O252" s="13"/>
      <c r="P252" s="8"/>
      <c r="Q252" s="8"/>
      <c r="R252" s="10"/>
      <c r="S252" s="8"/>
      <c r="T252" s="8"/>
      <c r="U252" s="8"/>
      <c r="V252" s="37"/>
      <c r="W252" s="37"/>
      <c r="X252" s="37"/>
      <c r="Y252" s="37"/>
      <c r="Z252" s="37"/>
    </row>
    <row r="253" spans="1:26" ht="73.5" customHeight="1">
      <c r="A253" s="120">
        <f t="shared" si="3"/>
        <v>242</v>
      </c>
      <c r="B253" s="29" t="s">
        <v>862</v>
      </c>
      <c r="C253" s="2" t="s">
        <v>103</v>
      </c>
      <c r="D253" s="8"/>
      <c r="E253" s="8" t="s">
        <v>101</v>
      </c>
      <c r="F253" s="5">
        <v>3527</v>
      </c>
      <c r="G253" s="8">
        <v>1</v>
      </c>
      <c r="H253" s="8" t="s">
        <v>1946</v>
      </c>
      <c r="I253" s="11" t="s">
        <v>867</v>
      </c>
      <c r="J253" s="8" t="s">
        <v>102</v>
      </c>
      <c r="K253" s="10">
        <v>42535</v>
      </c>
      <c r="L253" s="8"/>
      <c r="M253" s="48">
        <v>6050392.15</v>
      </c>
      <c r="N253" s="13"/>
      <c r="O253" s="13"/>
      <c r="P253" s="8"/>
      <c r="Q253" s="8"/>
      <c r="R253" s="10"/>
      <c r="S253" s="8"/>
      <c r="T253" s="8"/>
      <c r="U253" s="8"/>
      <c r="V253" s="37"/>
      <c r="W253" s="37"/>
      <c r="X253" s="37"/>
      <c r="Y253" s="37"/>
      <c r="Z253" s="37"/>
    </row>
    <row r="254" spans="1:26" ht="92.25" customHeight="1">
      <c r="A254" s="120">
        <f t="shared" si="3"/>
        <v>243</v>
      </c>
      <c r="B254" s="29" t="s">
        <v>862</v>
      </c>
      <c r="C254" s="2" t="s">
        <v>201</v>
      </c>
      <c r="D254" s="8">
        <v>6</v>
      </c>
      <c r="E254" s="8" t="s">
        <v>104</v>
      </c>
      <c r="F254" s="5">
        <v>5375</v>
      </c>
      <c r="G254" s="8">
        <v>1</v>
      </c>
      <c r="H254" s="8" t="s">
        <v>2407</v>
      </c>
      <c r="I254" s="11" t="s">
        <v>867</v>
      </c>
      <c r="J254" s="8" t="s">
        <v>105</v>
      </c>
      <c r="K254" s="10">
        <v>42562</v>
      </c>
      <c r="L254" s="8"/>
      <c r="M254" s="48">
        <v>5275293.75</v>
      </c>
      <c r="N254" s="13"/>
      <c r="O254" s="13"/>
      <c r="P254" s="8"/>
      <c r="Q254" s="8"/>
      <c r="R254" s="10"/>
      <c r="S254" s="8"/>
      <c r="T254" s="8"/>
      <c r="U254" s="8"/>
      <c r="V254" s="37"/>
      <c r="W254" s="37"/>
      <c r="X254" s="37"/>
      <c r="Y254" s="37"/>
      <c r="Z254" s="37"/>
    </row>
    <row r="255" spans="1:26" ht="65.25" customHeight="1">
      <c r="A255" s="120">
        <f t="shared" si="3"/>
        <v>244</v>
      </c>
      <c r="B255" s="29" t="s">
        <v>862</v>
      </c>
      <c r="C255" s="2" t="s">
        <v>200</v>
      </c>
      <c r="D255" s="8">
        <v>1</v>
      </c>
      <c r="E255" s="8" t="s">
        <v>106</v>
      </c>
      <c r="F255" s="5">
        <v>70247</v>
      </c>
      <c r="G255" s="8">
        <v>1</v>
      </c>
      <c r="H255" s="8" t="s">
        <v>2408</v>
      </c>
      <c r="I255" s="11" t="s">
        <v>867</v>
      </c>
      <c r="J255" s="8" t="s">
        <v>107</v>
      </c>
      <c r="K255" s="10">
        <v>42562</v>
      </c>
      <c r="L255" s="8"/>
      <c r="M255" s="48">
        <v>142826383.04</v>
      </c>
      <c r="N255" s="13"/>
      <c r="O255" s="13"/>
      <c r="P255" s="8"/>
      <c r="Q255" s="8"/>
      <c r="R255" s="10"/>
      <c r="S255" s="8"/>
      <c r="T255" s="8"/>
      <c r="U255" s="8"/>
      <c r="V255" s="37" t="s">
        <v>2378</v>
      </c>
      <c r="W255" s="63" t="s">
        <v>2379</v>
      </c>
      <c r="X255" s="63" t="s">
        <v>2377</v>
      </c>
      <c r="Y255" s="37" t="s">
        <v>2380</v>
      </c>
      <c r="Z255" s="37"/>
    </row>
    <row r="256" spans="1:26" ht="162" customHeight="1">
      <c r="A256" s="120">
        <f t="shared" si="3"/>
        <v>245</v>
      </c>
      <c r="B256" s="29" t="s">
        <v>862</v>
      </c>
      <c r="C256" s="2" t="s">
        <v>151</v>
      </c>
      <c r="D256" s="8">
        <v>1</v>
      </c>
      <c r="E256" s="8" t="s">
        <v>152</v>
      </c>
      <c r="F256" s="5">
        <v>32657</v>
      </c>
      <c r="G256" s="8">
        <v>1</v>
      </c>
      <c r="H256" s="8" t="s">
        <v>2318</v>
      </c>
      <c r="I256" s="11" t="s">
        <v>867</v>
      </c>
      <c r="J256" s="8" t="s">
        <v>153</v>
      </c>
      <c r="K256" s="10">
        <v>42598</v>
      </c>
      <c r="L256" s="8"/>
      <c r="M256" s="48">
        <v>22145602.58</v>
      </c>
      <c r="N256" s="13"/>
      <c r="O256" s="13"/>
      <c r="P256" s="8"/>
      <c r="Q256" s="8"/>
      <c r="R256" s="10"/>
      <c r="S256" s="8"/>
      <c r="T256" s="8"/>
      <c r="U256" s="8"/>
      <c r="V256" s="37"/>
      <c r="W256" s="37"/>
      <c r="X256" s="37"/>
      <c r="Y256" s="37"/>
      <c r="Z256" s="37"/>
    </row>
    <row r="257" spans="1:26" ht="112.5" customHeight="1">
      <c r="A257" s="120">
        <f t="shared" si="3"/>
        <v>246</v>
      </c>
      <c r="B257" s="29" t="s">
        <v>862</v>
      </c>
      <c r="C257" s="2" t="s">
        <v>154</v>
      </c>
      <c r="D257" s="8"/>
      <c r="E257" s="8" t="s">
        <v>155</v>
      </c>
      <c r="F257" s="5">
        <v>3616</v>
      </c>
      <c r="G257" s="8">
        <v>1</v>
      </c>
      <c r="H257" s="8" t="s">
        <v>1947</v>
      </c>
      <c r="I257" s="11" t="s">
        <v>867</v>
      </c>
      <c r="J257" s="8" t="s">
        <v>156</v>
      </c>
      <c r="K257" s="10">
        <v>42598</v>
      </c>
      <c r="L257" s="8"/>
      <c r="M257" s="48">
        <v>932696.58</v>
      </c>
      <c r="N257" s="13"/>
      <c r="O257" s="13"/>
      <c r="P257" s="8"/>
      <c r="Q257" s="8"/>
      <c r="R257" s="10"/>
      <c r="S257" s="8"/>
      <c r="T257" s="8"/>
      <c r="U257" s="8"/>
      <c r="V257" s="37"/>
      <c r="W257" s="37"/>
      <c r="X257" s="37"/>
      <c r="Y257" s="37"/>
      <c r="Z257" s="37"/>
    </row>
    <row r="258" spans="1:26" ht="97.5" customHeight="1">
      <c r="A258" s="120">
        <f t="shared" si="3"/>
        <v>247</v>
      </c>
      <c r="B258" s="29" t="s">
        <v>862</v>
      </c>
      <c r="C258" s="2" t="s">
        <v>157</v>
      </c>
      <c r="D258" s="8"/>
      <c r="E258" s="8" t="s">
        <v>158</v>
      </c>
      <c r="F258" s="5">
        <v>4289</v>
      </c>
      <c r="G258" s="8">
        <v>1</v>
      </c>
      <c r="H258" s="8" t="s">
        <v>1948</v>
      </c>
      <c r="I258" s="11" t="s">
        <v>867</v>
      </c>
      <c r="J258" s="8" t="s">
        <v>159</v>
      </c>
      <c r="K258" s="10">
        <v>42598</v>
      </c>
      <c r="L258" s="8"/>
      <c r="M258" s="48">
        <v>1176901.6</v>
      </c>
      <c r="N258" s="13"/>
      <c r="O258" s="13"/>
      <c r="P258" s="8"/>
      <c r="Q258" s="8"/>
      <c r="R258" s="10"/>
      <c r="S258" s="8"/>
      <c r="T258" s="8"/>
      <c r="U258" s="8"/>
      <c r="V258" s="37">
        <v>7951</v>
      </c>
      <c r="W258" s="63">
        <v>44872</v>
      </c>
      <c r="X258" s="37" t="s">
        <v>2444</v>
      </c>
      <c r="Y258" s="37" t="s">
        <v>2445</v>
      </c>
      <c r="Z258" s="37"/>
    </row>
    <row r="259" spans="1:26" ht="153" customHeight="1">
      <c r="A259" s="120">
        <f t="shared" si="3"/>
        <v>248</v>
      </c>
      <c r="B259" s="29" t="s">
        <v>862</v>
      </c>
      <c r="C259" s="2" t="s">
        <v>998</v>
      </c>
      <c r="D259" s="8" t="s">
        <v>110</v>
      </c>
      <c r="E259" s="8" t="s">
        <v>109</v>
      </c>
      <c r="F259" s="5">
        <v>310</v>
      </c>
      <c r="G259" s="8">
        <v>1</v>
      </c>
      <c r="H259" s="8" t="s">
        <v>1950</v>
      </c>
      <c r="I259" s="71" t="s">
        <v>749</v>
      </c>
      <c r="J259" s="8" t="s">
        <v>111</v>
      </c>
      <c r="K259" s="10">
        <v>42601</v>
      </c>
      <c r="L259" s="8"/>
      <c r="M259" s="48">
        <v>63909.6</v>
      </c>
      <c r="N259" s="13"/>
      <c r="O259" s="13"/>
      <c r="P259" s="8" t="s">
        <v>1413</v>
      </c>
      <c r="Q259" s="8" t="s">
        <v>1405</v>
      </c>
      <c r="R259" s="10">
        <v>43376</v>
      </c>
      <c r="S259" s="11" t="s">
        <v>2228</v>
      </c>
      <c r="T259" s="8"/>
      <c r="U259" s="8" t="s">
        <v>209</v>
      </c>
      <c r="V259" s="37"/>
      <c r="W259" s="37"/>
      <c r="X259" s="37"/>
      <c r="Y259" s="37"/>
      <c r="Z259" s="37"/>
    </row>
    <row r="260" spans="1:26" ht="84">
      <c r="A260" s="120">
        <f t="shared" si="3"/>
        <v>249</v>
      </c>
      <c r="B260" s="29" t="s">
        <v>862</v>
      </c>
      <c r="C260" s="2" t="s">
        <v>998</v>
      </c>
      <c r="D260" s="8" t="s">
        <v>112</v>
      </c>
      <c r="E260" s="8" t="s">
        <v>113</v>
      </c>
      <c r="F260" s="5">
        <v>100</v>
      </c>
      <c r="G260" s="8">
        <v>1</v>
      </c>
      <c r="H260" s="8" t="s">
        <v>1951</v>
      </c>
      <c r="I260" s="71" t="s">
        <v>749</v>
      </c>
      <c r="J260" s="8" t="s">
        <v>114</v>
      </c>
      <c r="K260" s="10">
        <v>42601</v>
      </c>
      <c r="L260" s="8"/>
      <c r="M260" s="48">
        <v>20616</v>
      </c>
      <c r="N260" s="13"/>
      <c r="O260" s="13"/>
      <c r="P260" s="8"/>
      <c r="Q260" s="8"/>
      <c r="R260" s="8"/>
      <c r="S260" s="8"/>
      <c r="T260" s="8"/>
      <c r="U260" s="8"/>
      <c r="V260" s="37">
        <v>7836</v>
      </c>
      <c r="W260" s="63">
        <v>43312</v>
      </c>
      <c r="X260" s="37" t="s">
        <v>1408</v>
      </c>
      <c r="Y260" s="43" t="s">
        <v>1952</v>
      </c>
      <c r="Z260" s="43"/>
    </row>
    <row r="261" spans="1:26" ht="124.5" customHeight="1">
      <c r="A261" s="120">
        <f t="shared" si="3"/>
        <v>250</v>
      </c>
      <c r="B261" s="29" t="s">
        <v>862</v>
      </c>
      <c r="C261" s="2" t="s">
        <v>342</v>
      </c>
      <c r="D261" s="8" t="s">
        <v>115</v>
      </c>
      <c r="E261" s="8" t="s">
        <v>116</v>
      </c>
      <c r="F261" s="5">
        <v>818</v>
      </c>
      <c r="G261" s="8">
        <v>1</v>
      </c>
      <c r="H261" s="8" t="s">
        <v>1934</v>
      </c>
      <c r="I261" s="11" t="s">
        <v>867</v>
      </c>
      <c r="J261" s="8" t="s">
        <v>117</v>
      </c>
      <c r="K261" s="10">
        <v>42642</v>
      </c>
      <c r="L261" s="8"/>
      <c r="M261" s="48">
        <v>1116218.26</v>
      </c>
      <c r="N261" s="13"/>
      <c r="O261" s="13"/>
      <c r="P261" s="8" t="s">
        <v>2193</v>
      </c>
      <c r="Q261" s="8" t="s">
        <v>2195</v>
      </c>
      <c r="R261" s="10">
        <v>44379</v>
      </c>
      <c r="S261" s="8"/>
      <c r="T261" s="8"/>
      <c r="U261" s="8" t="s">
        <v>2125</v>
      </c>
      <c r="V261" s="37"/>
      <c r="W261" s="63"/>
      <c r="X261" s="37"/>
      <c r="Y261" s="25"/>
      <c r="Z261" s="25"/>
    </row>
    <row r="262" spans="1:26" ht="101.25" customHeight="1">
      <c r="A262" s="120">
        <f t="shared" si="3"/>
        <v>251</v>
      </c>
      <c r="B262" s="29" t="s">
        <v>862</v>
      </c>
      <c r="C262" s="2" t="s">
        <v>342</v>
      </c>
      <c r="D262" s="8" t="s">
        <v>118</v>
      </c>
      <c r="E262" s="8" t="s">
        <v>722</v>
      </c>
      <c r="F262" s="5">
        <v>292</v>
      </c>
      <c r="G262" s="8">
        <v>1</v>
      </c>
      <c r="H262" s="8" t="s">
        <v>1953</v>
      </c>
      <c r="I262" s="11" t="s">
        <v>867</v>
      </c>
      <c r="J262" s="8" t="s">
        <v>119</v>
      </c>
      <c r="K262" s="10">
        <v>42642</v>
      </c>
      <c r="L262" s="8"/>
      <c r="M262" s="48">
        <v>398454.44</v>
      </c>
      <c r="N262" s="13"/>
      <c r="O262" s="13"/>
      <c r="P262" s="8" t="s">
        <v>2193</v>
      </c>
      <c r="Q262" s="8" t="s">
        <v>2194</v>
      </c>
      <c r="R262" s="10">
        <v>44379</v>
      </c>
      <c r="S262" s="8"/>
      <c r="T262" s="8"/>
      <c r="U262" s="8" t="s">
        <v>2125</v>
      </c>
      <c r="V262" s="37"/>
      <c r="W262" s="63"/>
      <c r="X262" s="37"/>
      <c r="Y262" s="25"/>
      <c r="Z262" s="25"/>
    </row>
    <row r="263" spans="1:26" ht="111" customHeight="1">
      <c r="A263" s="120">
        <f t="shared" si="3"/>
        <v>252</v>
      </c>
      <c r="B263" s="29" t="s">
        <v>862</v>
      </c>
      <c r="C263" s="2" t="s">
        <v>120</v>
      </c>
      <c r="D263" s="8" t="s">
        <v>121</v>
      </c>
      <c r="E263" s="8" t="s">
        <v>122</v>
      </c>
      <c r="F263" s="5">
        <v>3022</v>
      </c>
      <c r="G263" s="8">
        <v>1</v>
      </c>
      <c r="H263" s="8" t="s">
        <v>1954</v>
      </c>
      <c r="I263" s="11" t="s">
        <v>867</v>
      </c>
      <c r="J263" s="8" t="s">
        <v>123</v>
      </c>
      <c r="K263" s="10">
        <v>42639</v>
      </c>
      <c r="L263" s="8"/>
      <c r="M263" s="48">
        <v>2302673.34</v>
      </c>
      <c r="N263" s="13"/>
      <c r="O263" s="13"/>
      <c r="P263" s="8" t="s">
        <v>1511</v>
      </c>
      <c r="Q263" s="8" t="s">
        <v>170</v>
      </c>
      <c r="R263" s="10">
        <v>42543</v>
      </c>
      <c r="S263" s="8"/>
      <c r="T263" s="8"/>
      <c r="U263" s="8" t="s">
        <v>1669</v>
      </c>
      <c r="V263" s="37"/>
      <c r="W263" s="37"/>
      <c r="X263" s="37"/>
      <c r="Y263" s="37"/>
      <c r="Z263" s="37"/>
    </row>
    <row r="264" spans="1:26" ht="108.75" customHeight="1">
      <c r="A264" s="120">
        <f aca="true" t="shared" si="4" ref="A264:A277">A263+1</f>
        <v>253</v>
      </c>
      <c r="B264" s="29" t="s">
        <v>862</v>
      </c>
      <c r="C264" s="2" t="s">
        <v>120</v>
      </c>
      <c r="D264" s="8" t="s">
        <v>124</v>
      </c>
      <c r="E264" s="8" t="s">
        <v>125</v>
      </c>
      <c r="F264" s="5">
        <v>2165</v>
      </c>
      <c r="G264" s="8">
        <v>1</v>
      </c>
      <c r="H264" s="8" t="s">
        <v>1954</v>
      </c>
      <c r="I264" s="11" t="s">
        <v>867</v>
      </c>
      <c r="J264" s="8" t="s">
        <v>126</v>
      </c>
      <c r="K264" s="10">
        <v>42641</v>
      </c>
      <c r="L264" s="8"/>
      <c r="M264" s="48">
        <v>1649665.05</v>
      </c>
      <c r="N264" s="13"/>
      <c r="O264" s="13"/>
      <c r="P264" s="8" t="s">
        <v>1513</v>
      </c>
      <c r="Q264" s="8" t="s">
        <v>169</v>
      </c>
      <c r="R264" s="10">
        <v>42544</v>
      </c>
      <c r="S264" s="8"/>
      <c r="T264" s="8"/>
      <c r="U264" s="8" t="s">
        <v>1669</v>
      </c>
      <c r="V264" s="37"/>
      <c r="W264" s="37"/>
      <c r="X264" s="37"/>
      <c r="Y264" s="37"/>
      <c r="Z264" s="37"/>
    </row>
    <row r="265" spans="1:26" ht="90.75" customHeight="1">
      <c r="A265" s="120">
        <f t="shared" si="4"/>
        <v>254</v>
      </c>
      <c r="B265" s="29" t="s">
        <v>862</v>
      </c>
      <c r="C265" s="2" t="s">
        <v>127</v>
      </c>
      <c r="D265" s="8">
        <v>17</v>
      </c>
      <c r="E265" s="8" t="s">
        <v>128</v>
      </c>
      <c r="F265" s="5">
        <f>582/2</f>
        <v>291</v>
      </c>
      <c r="G265" s="21" t="s">
        <v>429</v>
      </c>
      <c r="H265" s="8" t="s">
        <v>1882</v>
      </c>
      <c r="I265" s="11" t="s">
        <v>867</v>
      </c>
      <c r="J265" s="8" t="s">
        <v>129</v>
      </c>
      <c r="K265" s="10">
        <v>42643</v>
      </c>
      <c r="L265" s="8"/>
      <c r="M265" s="48">
        <f>729746.52/2</f>
        <v>364873.26</v>
      </c>
      <c r="N265" s="13"/>
      <c r="O265" s="13"/>
      <c r="P265" s="8"/>
      <c r="Q265" s="8"/>
      <c r="R265" s="8"/>
      <c r="S265" s="8"/>
      <c r="T265" s="8"/>
      <c r="U265" s="8"/>
      <c r="V265" s="37"/>
      <c r="W265" s="37"/>
      <c r="X265" s="37"/>
      <c r="Y265" s="37"/>
      <c r="Z265" s="37"/>
    </row>
    <row r="266" spans="1:26" ht="185.25" customHeight="1">
      <c r="A266" s="120">
        <f t="shared" si="4"/>
        <v>255</v>
      </c>
      <c r="B266" s="29" t="s">
        <v>862</v>
      </c>
      <c r="C266" s="2" t="s">
        <v>168</v>
      </c>
      <c r="D266" s="8"/>
      <c r="E266" s="8" t="s">
        <v>131</v>
      </c>
      <c r="F266" s="5">
        <v>2621</v>
      </c>
      <c r="G266" s="8">
        <v>1</v>
      </c>
      <c r="H266" s="8" t="s">
        <v>1955</v>
      </c>
      <c r="I266" s="11" t="s">
        <v>867</v>
      </c>
      <c r="J266" s="8" t="s">
        <v>132</v>
      </c>
      <c r="K266" s="10">
        <v>42643</v>
      </c>
      <c r="L266" s="8"/>
      <c r="M266" s="48">
        <v>2418037.62</v>
      </c>
      <c r="N266" s="13"/>
      <c r="O266" s="13"/>
      <c r="P266" s="8"/>
      <c r="Q266" s="8"/>
      <c r="R266" s="10"/>
      <c r="S266" s="8"/>
      <c r="T266" s="8"/>
      <c r="U266" s="8"/>
      <c r="V266" s="37"/>
      <c r="W266" s="37"/>
      <c r="X266" s="37"/>
      <c r="Y266" s="37"/>
      <c r="Z266" s="37"/>
    </row>
    <row r="267" spans="1:26" ht="74.25" customHeight="1">
      <c r="A267" s="120">
        <f t="shared" si="4"/>
        <v>256</v>
      </c>
      <c r="B267" s="29" t="s">
        <v>862</v>
      </c>
      <c r="C267" s="2" t="s">
        <v>133</v>
      </c>
      <c r="D267" s="8" t="s">
        <v>134</v>
      </c>
      <c r="E267" s="8" t="s">
        <v>135</v>
      </c>
      <c r="F267" s="5">
        <v>2840</v>
      </c>
      <c r="G267" s="8">
        <v>1</v>
      </c>
      <c r="H267" s="8" t="s">
        <v>1956</v>
      </c>
      <c r="I267" s="11" t="s">
        <v>867</v>
      </c>
      <c r="J267" s="8" t="s">
        <v>136</v>
      </c>
      <c r="K267" s="10">
        <v>42643</v>
      </c>
      <c r="L267" s="8"/>
      <c r="M267" s="48">
        <v>2163994.8</v>
      </c>
      <c r="N267" s="13"/>
      <c r="O267" s="13"/>
      <c r="P267" s="8" t="s">
        <v>1512</v>
      </c>
      <c r="Q267" s="8" t="s">
        <v>171</v>
      </c>
      <c r="R267" s="10">
        <v>42551</v>
      </c>
      <c r="S267" s="8"/>
      <c r="T267" s="8"/>
      <c r="U267" s="8" t="s">
        <v>1669</v>
      </c>
      <c r="V267" s="37"/>
      <c r="W267" s="37"/>
      <c r="X267" s="37"/>
      <c r="Y267" s="37"/>
      <c r="Z267" s="37"/>
    </row>
    <row r="268" spans="1:26" ht="84">
      <c r="A268" s="120">
        <f t="shared" si="4"/>
        <v>257</v>
      </c>
      <c r="B268" s="29" t="s">
        <v>862</v>
      </c>
      <c r="C268" s="2" t="s">
        <v>140</v>
      </c>
      <c r="D268" s="21" t="s">
        <v>137</v>
      </c>
      <c r="E268" s="8" t="s">
        <v>138</v>
      </c>
      <c r="F268" s="5">
        <v>124311</v>
      </c>
      <c r="G268" s="8">
        <v>1</v>
      </c>
      <c r="H268" s="8" t="s">
        <v>1957</v>
      </c>
      <c r="I268" s="71" t="s">
        <v>749</v>
      </c>
      <c r="J268" s="8" t="s">
        <v>139</v>
      </c>
      <c r="K268" s="10">
        <v>42646</v>
      </c>
      <c r="L268" s="8"/>
      <c r="M268" s="48">
        <v>25627955.76</v>
      </c>
      <c r="N268" s="13"/>
      <c r="O268" s="13"/>
      <c r="P268" s="8" t="s">
        <v>176</v>
      </c>
      <c r="Q268" s="8" t="s">
        <v>177</v>
      </c>
      <c r="R268" s="10">
        <v>42551</v>
      </c>
      <c r="S268" s="8"/>
      <c r="T268" s="8"/>
      <c r="U268" s="8" t="s">
        <v>1669</v>
      </c>
      <c r="V268" s="37"/>
      <c r="W268" s="37"/>
      <c r="X268" s="37"/>
      <c r="Y268" s="37"/>
      <c r="Z268" s="37"/>
    </row>
    <row r="269" spans="1:26" ht="84">
      <c r="A269" s="120">
        <f t="shared" si="4"/>
        <v>258</v>
      </c>
      <c r="B269" s="29" t="s">
        <v>862</v>
      </c>
      <c r="C269" s="2" t="s">
        <v>141</v>
      </c>
      <c r="D269" s="8">
        <v>63</v>
      </c>
      <c r="E269" s="8" t="s">
        <v>142</v>
      </c>
      <c r="F269" s="5">
        <v>9197</v>
      </c>
      <c r="G269" s="8">
        <v>1</v>
      </c>
      <c r="H269" s="8" t="s">
        <v>146</v>
      </c>
      <c r="I269" s="71" t="s">
        <v>749</v>
      </c>
      <c r="J269" s="8" t="s">
        <v>143</v>
      </c>
      <c r="K269" s="10">
        <v>42668</v>
      </c>
      <c r="L269" s="8"/>
      <c r="M269" s="48">
        <v>5541468.41</v>
      </c>
      <c r="N269" s="13"/>
      <c r="O269" s="13"/>
      <c r="P269" s="8" t="s">
        <v>174</v>
      </c>
      <c r="Q269" s="8" t="s">
        <v>175</v>
      </c>
      <c r="R269" s="10">
        <v>42544</v>
      </c>
      <c r="S269" s="8"/>
      <c r="T269" s="8"/>
      <c r="U269" s="8" t="s">
        <v>534</v>
      </c>
      <c r="V269" s="37"/>
      <c r="W269" s="37"/>
      <c r="X269" s="37"/>
      <c r="Y269" s="37"/>
      <c r="Z269" s="37"/>
    </row>
    <row r="270" spans="1:26" ht="64.5" customHeight="1">
      <c r="A270" s="120">
        <f t="shared" si="4"/>
        <v>259</v>
      </c>
      <c r="B270" s="29" t="s">
        <v>862</v>
      </c>
      <c r="C270" s="2" t="s">
        <v>1179</v>
      </c>
      <c r="D270" s="8" t="s">
        <v>144</v>
      </c>
      <c r="E270" s="8" t="s">
        <v>145</v>
      </c>
      <c r="F270" s="5">
        <v>35864</v>
      </c>
      <c r="G270" s="8">
        <v>1</v>
      </c>
      <c r="H270" s="8" t="s">
        <v>1958</v>
      </c>
      <c r="I270" s="11" t="s">
        <v>867</v>
      </c>
      <c r="J270" s="8" t="s">
        <v>147</v>
      </c>
      <c r="K270" s="10">
        <v>42667</v>
      </c>
      <c r="L270" s="8"/>
      <c r="M270" s="48">
        <v>21609135.92</v>
      </c>
      <c r="N270" s="13"/>
      <c r="O270" s="13"/>
      <c r="P270" s="8" t="s">
        <v>172</v>
      </c>
      <c r="Q270" s="8" t="s">
        <v>173</v>
      </c>
      <c r="R270" s="10">
        <v>42544</v>
      </c>
      <c r="S270" s="8"/>
      <c r="T270" s="8"/>
      <c r="U270" s="8" t="s">
        <v>1669</v>
      </c>
      <c r="V270" s="37"/>
      <c r="W270" s="37"/>
      <c r="X270" s="37"/>
      <c r="Y270" s="37"/>
      <c r="Z270" s="37"/>
    </row>
    <row r="271" spans="1:26" ht="197.25" customHeight="1">
      <c r="A271" s="120">
        <f t="shared" si="4"/>
        <v>260</v>
      </c>
      <c r="B271" s="29" t="s">
        <v>862</v>
      </c>
      <c r="C271" s="2" t="s">
        <v>343</v>
      </c>
      <c r="D271" s="8">
        <v>13</v>
      </c>
      <c r="E271" s="8" t="s">
        <v>148</v>
      </c>
      <c r="F271" s="5">
        <f>6310*428/1000</f>
        <v>2700.68</v>
      </c>
      <c r="G271" s="8" t="s">
        <v>430</v>
      </c>
      <c r="H271" s="8" t="s">
        <v>1959</v>
      </c>
      <c r="I271" s="11" t="s">
        <v>867</v>
      </c>
      <c r="J271" s="8" t="s">
        <v>149</v>
      </c>
      <c r="K271" s="10">
        <v>42668</v>
      </c>
      <c r="L271" s="8"/>
      <c r="M271" s="48">
        <f>17577568.87*428/1000</f>
        <v>7523199.476360001</v>
      </c>
      <c r="N271" s="13"/>
      <c r="O271" s="13"/>
      <c r="P271" s="8"/>
      <c r="Q271" s="8"/>
      <c r="R271" s="8"/>
      <c r="S271" s="8"/>
      <c r="T271" s="8"/>
      <c r="U271" s="8"/>
      <c r="V271" s="37"/>
      <c r="W271" s="37"/>
      <c r="X271" s="37"/>
      <c r="Y271" s="37"/>
      <c r="Z271" s="37"/>
    </row>
    <row r="272" spans="1:26" ht="134.25" customHeight="1">
      <c r="A272" s="120">
        <f t="shared" si="4"/>
        <v>261</v>
      </c>
      <c r="B272" s="29" t="s">
        <v>862</v>
      </c>
      <c r="C272" s="2" t="s">
        <v>863</v>
      </c>
      <c r="D272" s="8">
        <v>94</v>
      </c>
      <c r="E272" s="8" t="s">
        <v>160</v>
      </c>
      <c r="F272" s="5">
        <v>13464</v>
      </c>
      <c r="G272" s="8">
        <v>1</v>
      </c>
      <c r="H272" s="8" t="s">
        <v>1960</v>
      </c>
      <c r="I272" s="11" t="s">
        <v>867</v>
      </c>
      <c r="J272" s="8" t="s">
        <v>161</v>
      </c>
      <c r="K272" s="10">
        <v>42717</v>
      </c>
      <c r="L272" s="8"/>
      <c r="M272" s="48">
        <v>9233247.67</v>
      </c>
      <c r="N272" s="13"/>
      <c r="O272" s="13"/>
      <c r="P272" s="8"/>
      <c r="Q272" s="8"/>
      <c r="R272" s="8"/>
      <c r="S272" s="8"/>
      <c r="T272" s="8"/>
      <c r="U272" s="8"/>
      <c r="V272" s="37"/>
      <c r="W272" s="37"/>
      <c r="X272" s="37"/>
      <c r="Y272" s="37"/>
      <c r="Z272" s="37"/>
    </row>
    <row r="273" spans="1:26" ht="77.25" customHeight="1">
      <c r="A273" s="120">
        <f t="shared" si="4"/>
        <v>262</v>
      </c>
      <c r="B273" s="29" t="s">
        <v>862</v>
      </c>
      <c r="C273" s="2" t="s">
        <v>164</v>
      </c>
      <c r="D273" s="8">
        <v>533</v>
      </c>
      <c r="E273" s="8" t="s">
        <v>162</v>
      </c>
      <c r="F273" s="5">
        <v>18</v>
      </c>
      <c r="G273" s="8">
        <v>1</v>
      </c>
      <c r="H273" s="8" t="s">
        <v>1840</v>
      </c>
      <c r="I273" s="11" t="s">
        <v>867</v>
      </c>
      <c r="J273" s="8" t="s">
        <v>163</v>
      </c>
      <c r="K273" s="10">
        <v>42720</v>
      </c>
      <c r="L273" s="8"/>
      <c r="M273" s="48">
        <v>25143.3</v>
      </c>
      <c r="N273" s="13"/>
      <c r="O273" s="13"/>
      <c r="P273" s="8"/>
      <c r="Q273" s="8"/>
      <c r="R273" s="8"/>
      <c r="S273" s="8"/>
      <c r="T273" s="8"/>
      <c r="U273" s="8"/>
      <c r="V273" s="37"/>
      <c r="W273" s="37"/>
      <c r="X273" s="37"/>
      <c r="Y273" s="37"/>
      <c r="Z273" s="37"/>
    </row>
    <row r="274" spans="1:26" ht="84.75" customHeight="1">
      <c r="A274" s="120">
        <f t="shared" si="4"/>
        <v>263</v>
      </c>
      <c r="B274" s="29" t="s">
        <v>862</v>
      </c>
      <c r="C274" s="2" t="s">
        <v>225</v>
      </c>
      <c r="D274" s="8">
        <v>96</v>
      </c>
      <c r="E274" s="8" t="s">
        <v>165</v>
      </c>
      <c r="F274" s="5">
        <v>1296</v>
      </c>
      <c r="G274" s="8">
        <v>1</v>
      </c>
      <c r="H274" s="8" t="s">
        <v>1882</v>
      </c>
      <c r="I274" s="11" t="s">
        <v>867</v>
      </c>
      <c r="J274" s="8" t="s">
        <v>166</v>
      </c>
      <c r="K274" s="10">
        <v>42724</v>
      </c>
      <c r="L274" s="8"/>
      <c r="M274" s="48">
        <v>814406.4</v>
      </c>
      <c r="N274" s="13"/>
      <c r="O274" s="13"/>
      <c r="P274" s="8"/>
      <c r="Q274" s="8"/>
      <c r="R274" s="8"/>
      <c r="S274" s="8"/>
      <c r="T274" s="8"/>
      <c r="U274" s="8"/>
      <c r="V274" s="37"/>
      <c r="W274" s="37"/>
      <c r="X274" s="37"/>
      <c r="Y274" s="37"/>
      <c r="Z274" s="37"/>
    </row>
    <row r="275" spans="1:26" ht="84.75" customHeight="1">
      <c r="A275" s="120">
        <f t="shared" si="4"/>
        <v>264</v>
      </c>
      <c r="B275" s="29" t="s">
        <v>862</v>
      </c>
      <c r="C275" s="2" t="s">
        <v>1063</v>
      </c>
      <c r="D275" s="8" t="s">
        <v>167</v>
      </c>
      <c r="E275" s="8" t="s">
        <v>720</v>
      </c>
      <c r="F275" s="5">
        <v>371</v>
      </c>
      <c r="G275" s="8">
        <v>1</v>
      </c>
      <c r="H275" s="8" t="s">
        <v>1882</v>
      </c>
      <c r="I275" s="11" t="s">
        <v>867</v>
      </c>
      <c r="J275" s="8" t="s">
        <v>721</v>
      </c>
      <c r="K275" s="10">
        <v>42728</v>
      </c>
      <c r="L275" s="8"/>
      <c r="M275" s="48">
        <v>465182.06</v>
      </c>
      <c r="N275" s="13"/>
      <c r="O275" s="13"/>
      <c r="P275" s="8"/>
      <c r="Q275" s="8"/>
      <c r="R275" s="8"/>
      <c r="S275" s="8"/>
      <c r="T275" s="8"/>
      <c r="U275" s="8"/>
      <c r="V275" s="37"/>
      <c r="W275" s="37"/>
      <c r="X275" s="37"/>
      <c r="Y275" s="37"/>
      <c r="Z275" s="37"/>
    </row>
    <row r="276" spans="1:26" ht="128.25" customHeight="1">
      <c r="A276" s="120">
        <f t="shared" si="4"/>
        <v>265</v>
      </c>
      <c r="B276" s="29" t="s">
        <v>862</v>
      </c>
      <c r="C276" s="2" t="s">
        <v>998</v>
      </c>
      <c r="D276" s="8" t="s">
        <v>184</v>
      </c>
      <c r="E276" s="8" t="s">
        <v>185</v>
      </c>
      <c r="F276" s="5">
        <v>6322</v>
      </c>
      <c r="G276" s="8">
        <v>1</v>
      </c>
      <c r="H276" s="8" t="s">
        <v>186</v>
      </c>
      <c r="I276" s="11" t="s">
        <v>867</v>
      </c>
      <c r="J276" s="8" t="s">
        <v>187</v>
      </c>
      <c r="K276" s="10">
        <v>42731</v>
      </c>
      <c r="L276" s="8"/>
      <c r="M276" s="48">
        <v>4281261.56</v>
      </c>
      <c r="N276" s="13"/>
      <c r="O276" s="13"/>
      <c r="P276" s="8"/>
      <c r="Q276" s="79"/>
      <c r="R276" s="80"/>
      <c r="S276" s="79"/>
      <c r="T276" s="80"/>
      <c r="U276" s="8"/>
      <c r="V276" s="37"/>
      <c r="W276" s="37"/>
      <c r="X276" s="37"/>
      <c r="Y276" s="37"/>
      <c r="Z276" s="37"/>
    </row>
    <row r="277" spans="1:26" ht="190.5" customHeight="1">
      <c r="A277" s="120">
        <f t="shared" si="4"/>
        <v>266</v>
      </c>
      <c r="B277" s="29" t="s">
        <v>862</v>
      </c>
      <c r="C277" s="2" t="s">
        <v>998</v>
      </c>
      <c r="D277" s="8" t="s">
        <v>188</v>
      </c>
      <c r="E277" s="8" t="s">
        <v>189</v>
      </c>
      <c r="F277" s="5">
        <v>1648</v>
      </c>
      <c r="G277" s="8">
        <v>1</v>
      </c>
      <c r="H277" s="8" t="s">
        <v>2409</v>
      </c>
      <c r="I277" s="11" t="s">
        <v>867</v>
      </c>
      <c r="J277" s="8" t="s">
        <v>190</v>
      </c>
      <c r="K277" s="10">
        <v>42731</v>
      </c>
      <c r="L277" s="8"/>
      <c r="M277" s="48">
        <v>1884207.84</v>
      </c>
      <c r="N277" s="13"/>
      <c r="O277" s="13"/>
      <c r="P277" s="8" t="s">
        <v>2226</v>
      </c>
      <c r="Q277" s="8" t="s">
        <v>1510</v>
      </c>
      <c r="R277" s="10" t="s">
        <v>1509</v>
      </c>
      <c r="S277" s="11" t="s">
        <v>2228</v>
      </c>
      <c r="T277" s="8"/>
      <c r="U277" s="8" t="s">
        <v>1961</v>
      </c>
      <c r="V277" s="37"/>
      <c r="W277" s="37"/>
      <c r="X277" s="37"/>
      <c r="Y277" s="37"/>
      <c r="Z277" s="37"/>
    </row>
    <row r="278" spans="1:26" ht="123" customHeight="1">
      <c r="A278" s="121">
        <f>A277+1</f>
        <v>267</v>
      </c>
      <c r="B278" s="29" t="s">
        <v>862</v>
      </c>
      <c r="C278" s="2" t="s">
        <v>191</v>
      </c>
      <c r="D278" s="8" t="s">
        <v>202</v>
      </c>
      <c r="E278" s="8" t="s">
        <v>192</v>
      </c>
      <c r="F278" s="5">
        <v>37.16</v>
      </c>
      <c r="G278" s="8">
        <v>1</v>
      </c>
      <c r="H278" s="96" t="s">
        <v>1962</v>
      </c>
      <c r="I278" s="11" t="s">
        <v>867</v>
      </c>
      <c r="J278" s="8" t="s">
        <v>193</v>
      </c>
      <c r="K278" s="10">
        <v>42747</v>
      </c>
      <c r="L278" s="8"/>
      <c r="M278" s="48">
        <v>53113.4</v>
      </c>
      <c r="N278" s="31" t="s">
        <v>2231</v>
      </c>
      <c r="O278" s="8" t="s">
        <v>433</v>
      </c>
      <c r="P278" s="31"/>
      <c r="Q278" s="8"/>
      <c r="R278" s="8"/>
      <c r="S278" s="8"/>
      <c r="T278" s="8"/>
      <c r="U278" s="8"/>
      <c r="V278" s="37"/>
      <c r="W278" s="37"/>
      <c r="X278" s="37"/>
      <c r="Y278" s="37"/>
      <c r="Z278" s="37"/>
    </row>
    <row r="279" spans="1:26" ht="48">
      <c r="A279" s="121"/>
      <c r="B279" s="29" t="s">
        <v>862</v>
      </c>
      <c r="C279" s="2" t="s">
        <v>191</v>
      </c>
      <c r="D279" s="8" t="s">
        <v>203</v>
      </c>
      <c r="E279" s="8" t="s">
        <v>192</v>
      </c>
      <c r="F279" s="5">
        <v>19.45</v>
      </c>
      <c r="G279" s="8">
        <v>1</v>
      </c>
      <c r="H279" s="97"/>
      <c r="I279" s="11" t="s">
        <v>867</v>
      </c>
      <c r="J279" s="8" t="s">
        <v>194</v>
      </c>
      <c r="K279" s="10">
        <v>42747</v>
      </c>
      <c r="L279" s="8"/>
      <c r="M279" s="48">
        <v>27804.91</v>
      </c>
      <c r="N279" s="31" t="s">
        <v>2232</v>
      </c>
      <c r="O279" s="8" t="s">
        <v>436</v>
      </c>
      <c r="P279" s="31"/>
      <c r="Q279" s="8"/>
      <c r="R279" s="8"/>
      <c r="S279" s="8"/>
      <c r="T279" s="8"/>
      <c r="U279" s="8"/>
      <c r="V279" s="37"/>
      <c r="W279" s="37"/>
      <c r="X279" s="37"/>
      <c r="Y279" s="37"/>
      <c r="Z279" s="37"/>
    </row>
    <row r="280" spans="1:26" ht="48">
      <c r="A280" s="121"/>
      <c r="B280" s="29" t="s">
        <v>862</v>
      </c>
      <c r="C280" s="2" t="s">
        <v>191</v>
      </c>
      <c r="D280" s="8" t="s">
        <v>210</v>
      </c>
      <c r="E280" s="8" t="s">
        <v>192</v>
      </c>
      <c r="F280" s="5">
        <v>30.11</v>
      </c>
      <c r="G280" s="8">
        <v>1</v>
      </c>
      <c r="H280" s="98"/>
      <c r="I280" s="11" t="s">
        <v>867</v>
      </c>
      <c r="J280" s="8" t="s">
        <v>211</v>
      </c>
      <c r="K280" s="10">
        <v>42787</v>
      </c>
      <c r="L280" s="8"/>
      <c r="M280" s="48">
        <v>43041.65</v>
      </c>
      <c r="N280" s="31" t="s">
        <v>434</v>
      </c>
      <c r="O280" s="8" t="s">
        <v>435</v>
      </c>
      <c r="P280" s="31"/>
      <c r="Q280" s="8"/>
      <c r="R280" s="8"/>
      <c r="S280" s="8"/>
      <c r="T280" s="8"/>
      <c r="U280" s="8"/>
      <c r="V280" s="37"/>
      <c r="W280" s="37"/>
      <c r="X280" s="37"/>
      <c r="Y280" s="37"/>
      <c r="Z280" s="37"/>
    </row>
    <row r="281" spans="1:26" ht="186" customHeight="1">
      <c r="A281" s="120">
        <f>A278+1</f>
        <v>268</v>
      </c>
      <c r="B281" s="29" t="s">
        <v>862</v>
      </c>
      <c r="C281" s="2" t="s">
        <v>197</v>
      </c>
      <c r="D281" s="8">
        <v>134</v>
      </c>
      <c r="E281" s="8" t="s">
        <v>198</v>
      </c>
      <c r="F281" s="5">
        <v>103</v>
      </c>
      <c r="G281" s="8">
        <v>1</v>
      </c>
      <c r="H281" s="8" t="s">
        <v>1882</v>
      </c>
      <c r="I281" s="11" t="s">
        <v>867</v>
      </c>
      <c r="J281" s="8" t="s">
        <v>199</v>
      </c>
      <c r="K281" s="10">
        <v>36630</v>
      </c>
      <c r="L281" s="8"/>
      <c r="M281" s="48">
        <v>129147.58</v>
      </c>
      <c r="N281" s="13"/>
      <c r="O281" s="13"/>
      <c r="P281" s="8"/>
      <c r="Q281" s="8"/>
      <c r="R281" s="8"/>
      <c r="S281" s="8"/>
      <c r="T281" s="8"/>
      <c r="U281" s="8"/>
      <c r="V281" s="37"/>
      <c r="W281" s="63"/>
      <c r="X281" s="37"/>
      <c r="Y281" s="37"/>
      <c r="Z281" s="37"/>
    </row>
    <row r="282" spans="1:26" ht="102">
      <c r="A282" s="121">
        <f>A281+1</f>
        <v>269</v>
      </c>
      <c r="B282" s="29" t="s">
        <v>862</v>
      </c>
      <c r="C282" s="2" t="s">
        <v>1023</v>
      </c>
      <c r="D282" s="8" t="s">
        <v>205</v>
      </c>
      <c r="E282" s="8" t="s">
        <v>204</v>
      </c>
      <c r="F282" s="5">
        <v>29.56</v>
      </c>
      <c r="G282" s="8">
        <v>1</v>
      </c>
      <c r="H282" s="8" t="s">
        <v>1965</v>
      </c>
      <c r="I282" s="11" t="s">
        <v>867</v>
      </c>
      <c r="J282" s="8" t="s">
        <v>206</v>
      </c>
      <c r="K282" s="10">
        <v>42751</v>
      </c>
      <c r="L282" s="8"/>
      <c r="M282" s="48">
        <v>50715.59</v>
      </c>
      <c r="N282" s="13" t="s">
        <v>2230</v>
      </c>
      <c r="O282" s="13" t="s">
        <v>2229</v>
      </c>
      <c r="P282" s="8"/>
      <c r="Q282" s="8"/>
      <c r="R282" s="8"/>
      <c r="S282" s="8"/>
      <c r="T282" s="8"/>
      <c r="U282" s="8"/>
      <c r="V282" s="37"/>
      <c r="W282" s="37"/>
      <c r="X282" s="37"/>
      <c r="Y282" s="37"/>
      <c r="Z282" s="37"/>
    </row>
    <row r="283" spans="1:26" ht="116.25" customHeight="1">
      <c r="A283" s="121"/>
      <c r="B283" s="29" t="s">
        <v>862</v>
      </c>
      <c r="C283" s="2" t="s">
        <v>1023</v>
      </c>
      <c r="D283" s="8" t="s">
        <v>207</v>
      </c>
      <c r="E283" s="8" t="s">
        <v>204</v>
      </c>
      <c r="F283" s="5">
        <v>44.39</v>
      </c>
      <c r="G283" s="8">
        <v>1</v>
      </c>
      <c r="H283" s="8" t="s">
        <v>1965</v>
      </c>
      <c r="I283" s="11" t="s">
        <v>867</v>
      </c>
      <c r="J283" s="8" t="s">
        <v>208</v>
      </c>
      <c r="K283" s="10">
        <v>42751</v>
      </c>
      <c r="L283" s="8"/>
      <c r="M283" s="48">
        <v>76146.5</v>
      </c>
      <c r="N283" s="13" t="s">
        <v>2233</v>
      </c>
      <c r="O283" s="13" t="s">
        <v>2157</v>
      </c>
      <c r="P283" s="8"/>
      <c r="Q283" s="8"/>
      <c r="R283" s="8"/>
      <c r="S283" s="8"/>
      <c r="T283" s="8"/>
      <c r="U283" s="8"/>
      <c r="V283" s="37"/>
      <c r="W283" s="37"/>
      <c r="X283" s="37"/>
      <c r="Y283" s="37"/>
      <c r="Z283" s="37"/>
    </row>
    <row r="284" spans="1:26" ht="189" customHeight="1">
      <c r="A284" s="120">
        <f>A282+1</f>
        <v>270</v>
      </c>
      <c r="B284" s="29" t="s">
        <v>862</v>
      </c>
      <c r="C284" s="2" t="s">
        <v>1007</v>
      </c>
      <c r="D284" s="8">
        <v>3</v>
      </c>
      <c r="E284" s="8" t="s">
        <v>212</v>
      </c>
      <c r="F284" s="5">
        <v>29747</v>
      </c>
      <c r="G284" s="8">
        <v>1</v>
      </c>
      <c r="H284" s="8" t="s">
        <v>1966</v>
      </c>
      <c r="I284" s="11" t="s">
        <v>867</v>
      </c>
      <c r="J284" s="8" t="s">
        <v>213</v>
      </c>
      <c r="K284" s="10">
        <v>42808</v>
      </c>
      <c r="L284" s="8"/>
      <c r="M284" s="48">
        <v>6448435.67</v>
      </c>
      <c r="N284" s="13"/>
      <c r="O284" s="13"/>
      <c r="P284" s="8" t="s">
        <v>214</v>
      </c>
      <c r="Q284" s="8" t="s">
        <v>215</v>
      </c>
      <c r="R284" s="10">
        <v>42474</v>
      </c>
      <c r="S284" s="32" t="s">
        <v>2255</v>
      </c>
      <c r="T284" s="8" t="s">
        <v>2225</v>
      </c>
      <c r="U284" s="8" t="s">
        <v>1674</v>
      </c>
      <c r="V284" s="37"/>
      <c r="W284" s="37"/>
      <c r="X284" s="37"/>
      <c r="Y284" s="37"/>
      <c r="Z284" s="37"/>
    </row>
    <row r="285" spans="1:26" ht="198.75" customHeight="1">
      <c r="A285" s="120">
        <f aca="true" t="shared" si="5" ref="A285:A346">A284+1</f>
        <v>271</v>
      </c>
      <c r="B285" s="29" t="s">
        <v>862</v>
      </c>
      <c r="C285" s="2" t="s">
        <v>1007</v>
      </c>
      <c r="D285" s="8" t="s">
        <v>216</v>
      </c>
      <c r="E285" s="8" t="s">
        <v>217</v>
      </c>
      <c r="F285" s="5">
        <v>8720</v>
      </c>
      <c r="G285" s="8">
        <v>1</v>
      </c>
      <c r="H285" s="8" t="s">
        <v>1966</v>
      </c>
      <c r="I285" s="11" t="s">
        <v>867</v>
      </c>
      <c r="J285" s="8" t="s">
        <v>218</v>
      </c>
      <c r="K285" s="10">
        <v>42814</v>
      </c>
      <c r="L285" s="8"/>
      <c r="M285" s="48">
        <v>2153491.2</v>
      </c>
      <c r="N285" s="13"/>
      <c r="O285" s="13"/>
      <c r="P285" s="8" t="s">
        <v>219</v>
      </c>
      <c r="Q285" s="8" t="s">
        <v>220</v>
      </c>
      <c r="R285" s="10">
        <v>42474</v>
      </c>
      <c r="S285" s="32" t="s">
        <v>2255</v>
      </c>
      <c r="T285" s="8" t="s">
        <v>2225</v>
      </c>
      <c r="U285" s="8" t="s">
        <v>1674</v>
      </c>
      <c r="V285" s="37"/>
      <c r="W285" s="37"/>
      <c r="X285" s="37"/>
      <c r="Y285" s="37"/>
      <c r="Z285" s="37"/>
    </row>
    <row r="286" spans="1:26" ht="181.5" customHeight="1">
      <c r="A286" s="120">
        <f t="shared" si="5"/>
        <v>272</v>
      </c>
      <c r="B286" s="29" t="s">
        <v>862</v>
      </c>
      <c r="C286" s="2" t="s">
        <v>1007</v>
      </c>
      <c r="D286" s="8" t="s">
        <v>221</v>
      </c>
      <c r="E286" s="8" t="s">
        <v>226</v>
      </c>
      <c r="F286" s="5">
        <v>3066</v>
      </c>
      <c r="G286" s="8">
        <v>1</v>
      </c>
      <c r="H286" s="8" t="s">
        <v>1966</v>
      </c>
      <c r="I286" s="11" t="s">
        <v>867</v>
      </c>
      <c r="J286" s="8" t="s">
        <v>222</v>
      </c>
      <c r="K286" s="10">
        <v>42814</v>
      </c>
      <c r="L286" s="8"/>
      <c r="M286" s="48">
        <v>841310.4</v>
      </c>
      <c r="N286" s="13"/>
      <c r="O286" s="13"/>
      <c r="P286" s="8" t="s">
        <v>223</v>
      </c>
      <c r="Q286" s="8" t="s">
        <v>224</v>
      </c>
      <c r="R286" s="10">
        <v>42474</v>
      </c>
      <c r="S286" s="32" t="s">
        <v>2255</v>
      </c>
      <c r="T286" s="8" t="s">
        <v>2225</v>
      </c>
      <c r="U286" s="8" t="s">
        <v>1674</v>
      </c>
      <c r="V286" s="37"/>
      <c r="W286" s="37"/>
      <c r="X286" s="37"/>
      <c r="Y286" s="37"/>
      <c r="Z286" s="37"/>
    </row>
    <row r="287" spans="1:26" ht="99" customHeight="1">
      <c r="A287" s="120">
        <f t="shared" si="5"/>
        <v>273</v>
      </c>
      <c r="B287" s="29" t="s">
        <v>862</v>
      </c>
      <c r="C287" s="2" t="s">
        <v>342</v>
      </c>
      <c r="D287" s="8">
        <v>24</v>
      </c>
      <c r="E287" s="8" t="s">
        <v>227</v>
      </c>
      <c r="F287" s="5">
        <v>16996</v>
      </c>
      <c r="G287" s="8">
        <v>1</v>
      </c>
      <c r="H287" s="8" t="s">
        <v>1714</v>
      </c>
      <c r="I287" s="11" t="s">
        <v>867</v>
      </c>
      <c r="J287" s="8" t="s">
        <v>228</v>
      </c>
      <c r="K287" s="10">
        <v>42823</v>
      </c>
      <c r="L287" s="8"/>
      <c r="M287" s="48">
        <v>12067825.43</v>
      </c>
      <c r="N287" s="13"/>
      <c r="O287" s="13"/>
      <c r="P287" s="8"/>
      <c r="Q287" s="8"/>
      <c r="R287" s="10"/>
      <c r="S287" s="10"/>
      <c r="T287" s="8"/>
      <c r="U287" s="8"/>
      <c r="V287" s="37"/>
      <c r="W287" s="37"/>
      <c r="X287" s="37"/>
      <c r="Y287" s="37"/>
      <c r="Z287" s="37"/>
    </row>
    <row r="288" spans="1:26" ht="89.25">
      <c r="A288" s="120">
        <f t="shared" si="5"/>
        <v>274</v>
      </c>
      <c r="B288" s="29" t="s">
        <v>862</v>
      </c>
      <c r="C288" s="2" t="s">
        <v>342</v>
      </c>
      <c r="D288" s="8" t="s">
        <v>229</v>
      </c>
      <c r="E288" s="8" t="s">
        <v>230</v>
      </c>
      <c r="F288" s="5">
        <v>772</v>
      </c>
      <c r="G288" s="8">
        <v>1</v>
      </c>
      <c r="H288" s="8" t="s">
        <v>1714</v>
      </c>
      <c r="I288" s="11" t="s">
        <v>867</v>
      </c>
      <c r="J288" s="8" t="s">
        <v>231</v>
      </c>
      <c r="K288" s="10">
        <v>42823</v>
      </c>
      <c r="L288" s="8"/>
      <c r="M288" s="48">
        <v>838671.16</v>
      </c>
      <c r="N288" s="13"/>
      <c r="O288" s="13"/>
      <c r="P288" s="8"/>
      <c r="Q288" s="8"/>
      <c r="R288" s="8"/>
      <c r="S288" s="8"/>
      <c r="T288" s="8"/>
      <c r="U288" s="8"/>
      <c r="V288" s="37"/>
      <c r="W288" s="37"/>
      <c r="X288" s="37"/>
      <c r="Y288" s="37"/>
      <c r="Z288" s="37"/>
    </row>
    <row r="289" spans="1:26" ht="76.5">
      <c r="A289" s="120">
        <f t="shared" si="5"/>
        <v>275</v>
      </c>
      <c r="B289" s="29" t="s">
        <v>862</v>
      </c>
      <c r="C289" s="2" t="s">
        <v>345</v>
      </c>
      <c r="D289" s="8" t="s">
        <v>232</v>
      </c>
      <c r="E289" s="8" t="s">
        <v>233</v>
      </c>
      <c r="F289" s="5">
        <v>517</v>
      </c>
      <c r="G289" s="8">
        <v>1</v>
      </c>
      <c r="H289" s="8" t="s">
        <v>1967</v>
      </c>
      <c r="I289" s="11" t="s">
        <v>867</v>
      </c>
      <c r="J289" s="8" t="s">
        <v>234</v>
      </c>
      <c r="K289" s="10">
        <v>42824</v>
      </c>
      <c r="L289" s="8"/>
      <c r="M289" s="48">
        <v>393938.49</v>
      </c>
      <c r="N289" s="13"/>
      <c r="O289" s="13"/>
      <c r="P289" s="8"/>
      <c r="Q289" s="8"/>
      <c r="R289" s="8"/>
      <c r="S289" s="8"/>
      <c r="T289" s="8"/>
      <c r="U289" s="8"/>
      <c r="V289" s="37">
        <v>7806</v>
      </c>
      <c r="W289" s="63">
        <v>42843</v>
      </c>
      <c r="X289" s="37" t="s">
        <v>249</v>
      </c>
      <c r="Y289" s="25" t="s">
        <v>250</v>
      </c>
      <c r="Z289" s="25"/>
    </row>
    <row r="290" spans="1:26" ht="45">
      <c r="A290" s="120">
        <f t="shared" si="5"/>
        <v>276</v>
      </c>
      <c r="B290" s="29" t="s">
        <v>862</v>
      </c>
      <c r="C290" s="2" t="s">
        <v>1011</v>
      </c>
      <c r="D290" s="8" t="s">
        <v>235</v>
      </c>
      <c r="E290" s="8" t="s">
        <v>236</v>
      </c>
      <c r="F290" s="5">
        <v>107</v>
      </c>
      <c r="G290" s="8">
        <v>1</v>
      </c>
      <c r="H290" s="8" t="s">
        <v>1968</v>
      </c>
      <c r="I290" s="11" t="s">
        <v>867</v>
      </c>
      <c r="J290" s="8" t="s">
        <v>237</v>
      </c>
      <c r="K290" s="10">
        <v>37132</v>
      </c>
      <c r="L290" s="8"/>
      <c r="M290" s="48">
        <v>298066.54</v>
      </c>
      <c r="N290" s="13"/>
      <c r="O290" s="13"/>
      <c r="P290" s="8"/>
      <c r="Q290" s="8"/>
      <c r="R290" s="8"/>
      <c r="S290" s="8"/>
      <c r="T290" s="8"/>
      <c r="U290" s="8"/>
      <c r="V290" s="37"/>
      <c r="W290" s="63"/>
      <c r="X290" s="37"/>
      <c r="Y290" s="25"/>
      <c r="Z290" s="25"/>
    </row>
    <row r="291" spans="1:26" ht="63.75">
      <c r="A291" s="120">
        <f t="shared" si="5"/>
        <v>277</v>
      </c>
      <c r="B291" s="29" t="s">
        <v>862</v>
      </c>
      <c r="C291" s="2" t="s">
        <v>238</v>
      </c>
      <c r="D291" s="8">
        <v>14</v>
      </c>
      <c r="E291" s="8" t="s">
        <v>239</v>
      </c>
      <c r="F291" s="5">
        <v>287</v>
      </c>
      <c r="G291" s="8">
        <v>1</v>
      </c>
      <c r="H291" s="8" t="s">
        <v>1969</v>
      </c>
      <c r="I291" s="11" t="s">
        <v>867</v>
      </c>
      <c r="J291" s="8" t="s">
        <v>240</v>
      </c>
      <c r="K291" s="10">
        <v>36585</v>
      </c>
      <c r="L291" s="8"/>
      <c r="M291" s="48">
        <v>359857.82</v>
      </c>
      <c r="N291" s="13"/>
      <c r="O291" s="13"/>
      <c r="P291" s="8"/>
      <c r="Q291" s="8"/>
      <c r="R291" s="8"/>
      <c r="S291" s="8"/>
      <c r="T291" s="8"/>
      <c r="U291" s="8"/>
      <c r="V291" s="37"/>
      <c r="W291" s="63"/>
      <c r="X291" s="37"/>
      <c r="Y291" s="25"/>
      <c r="Z291" s="25"/>
    </row>
    <row r="292" spans="1:26" ht="63.75">
      <c r="A292" s="120">
        <f t="shared" si="5"/>
        <v>278</v>
      </c>
      <c r="B292" s="29" t="s">
        <v>862</v>
      </c>
      <c r="C292" s="2" t="s">
        <v>1002</v>
      </c>
      <c r="D292" s="8">
        <v>9</v>
      </c>
      <c r="E292" s="8" t="s">
        <v>241</v>
      </c>
      <c r="F292" s="5">
        <v>61</v>
      </c>
      <c r="G292" s="8">
        <v>1</v>
      </c>
      <c r="H292" s="8" t="s">
        <v>1882</v>
      </c>
      <c r="I292" s="11" t="s">
        <v>867</v>
      </c>
      <c r="J292" s="8" t="s">
        <v>242</v>
      </c>
      <c r="K292" s="10">
        <v>36630</v>
      </c>
      <c r="L292" s="8"/>
      <c r="M292" s="48">
        <v>76485.46</v>
      </c>
      <c r="N292" s="13"/>
      <c r="O292" s="13"/>
      <c r="P292" s="8"/>
      <c r="Q292" s="8"/>
      <c r="R292" s="8"/>
      <c r="S292" s="8"/>
      <c r="T292" s="8"/>
      <c r="U292" s="8"/>
      <c r="V292" s="37" t="s">
        <v>2308</v>
      </c>
      <c r="W292" s="37" t="s">
        <v>2309</v>
      </c>
      <c r="X292" s="37" t="s">
        <v>2310</v>
      </c>
      <c r="Y292" s="37" t="s">
        <v>2307</v>
      </c>
      <c r="Z292" s="37" t="s">
        <v>2311</v>
      </c>
    </row>
    <row r="293" spans="1:26" ht="139.5" customHeight="1">
      <c r="A293" s="120">
        <f t="shared" si="5"/>
        <v>279</v>
      </c>
      <c r="B293" s="29" t="s">
        <v>862</v>
      </c>
      <c r="C293" s="2" t="s">
        <v>1055</v>
      </c>
      <c r="D293" s="8" t="s">
        <v>1595</v>
      </c>
      <c r="E293" s="8" t="s">
        <v>243</v>
      </c>
      <c r="F293" s="5">
        <v>41</v>
      </c>
      <c r="G293" s="8">
        <v>1</v>
      </c>
      <c r="H293" s="8" t="s">
        <v>1970</v>
      </c>
      <c r="I293" s="11" t="s">
        <v>867</v>
      </c>
      <c r="J293" s="10" t="s">
        <v>244</v>
      </c>
      <c r="K293" s="10">
        <v>42821</v>
      </c>
      <c r="L293" s="8"/>
      <c r="M293" s="48">
        <v>146426.17</v>
      </c>
      <c r="N293" s="13"/>
      <c r="O293" s="13"/>
      <c r="P293" s="8"/>
      <c r="Q293" s="8"/>
      <c r="R293" s="10"/>
      <c r="S293" s="8"/>
      <c r="T293" s="8"/>
      <c r="U293" s="8"/>
      <c r="V293" s="37"/>
      <c r="W293" s="37"/>
      <c r="X293" s="37"/>
      <c r="Y293" s="37"/>
      <c r="Z293" s="37"/>
    </row>
    <row r="294" spans="1:26" ht="84">
      <c r="A294" s="120">
        <f t="shared" si="5"/>
        <v>280</v>
      </c>
      <c r="B294" s="29" t="s">
        <v>862</v>
      </c>
      <c r="C294" s="2" t="s">
        <v>998</v>
      </c>
      <c r="D294" s="8" t="s">
        <v>246</v>
      </c>
      <c r="E294" s="8" t="s">
        <v>247</v>
      </c>
      <c r="F294" s="5">
        <v>1036</v>
      </c>
      <c r="G294" s="8">
        <v>1</v>
      </c>
      <c r="H294" s="8" t="s">
        <v>1971</v>
      </c>
      <c r="I294" s="71" t="s">
        <v>749</v>
      </c>
      <c r="J294" s="8" t="s">
        <v>248</v>
      </c>
      <c r="K294" s="10">
        <v>42836</v>
      </c>
      <c r="L294" s="8"/>
      <c r="M294" s="48">
        <v>213581.76</v>
      </c>
      <c r="N294" s="13"/>
      <c r="O294" s="13"/>
      <c r="P294" s="8"/>
      <c r="Q294" s="8"/>
      <c r="R294" s="8"/>
      <c r="S294" s="8"/>
      <c r="T294" s="8"/>
      <c r="U294" s="8"/>
      <c r="V294" s="37">
        <v>7865</v>
      </c>
      <c r="W294" s="63">
        <v>43584</v>
      </c>
      <c r="X294" s="37" t="s">
        <v>1565</v>
      </c>
      <c r="Y294" s="43" t="s">
        <v>1407</v>
      </c>
      <c r="Z294" s="43" t="s">
        <v>1972</v>
      </c>
    </row>
    <row r="295" spans="1:26" ht="160.5" customHeight="1">
      <c r="A295" s="120">
        <f t="shared" si="5"/>
        <v>281</v>
      </c>
      <c r="B295" s="29" t="s">
        <v>862</v>
      </c>
      <c r="C295" s="2" t="s">
        <v>863</v>
      </c>
      <c r="D295" s="8" t="s">
        <v>251</v>
      </c>
      <c r="E295" s="8" t="s">
        <v>252</v>
      </c>
      <c r="F295" s="5">
        <v>1316</v>
      </c>
      <c r="G295" s="8">
        <v>1</v>
      </c>
      <c r="H295" s="8" t="s">
        <v>1973</v>
      </c>
      <c r="I295" s="11" t="s">
        <v>867</v>
      </c>
      <c r="J295" s="9" t="s">
        <v>253</v>
      </c>
      <c r="K295" s="10">
        <v>42844</v>
      </c>
      <c r="L295" s="8"/>
      <c r="M295" s="48">
        <v>3224186.84</v>
      </c>
      <c r="N295" s="13"/>
      <c r="O295" s="13"/>
      <c r="P295" s="8" t="s">
        <v>1974</v>
      </c>
      <c r="Q295" s="8" t="s">
        <v>2127</v>
      </c>
      <c r="R295" s="10">
        <v>44265</v>
      </c>
      <c r="S295" s="8"/>
      <c r="T295" s="8"/>
      <c r="U295" s="8" t="s">
        <v>1818</v>
      </c>
      <c r="V295" s="37"/>
      <c r="W295" s="37"/>
      <c r="X295" s="37"/>
      <c r="Y295" s="37"/>
      <c r="Z295" s="37"/>
    </row>
    <row r="296" spans="1:26" ht="125.25" customHeight="1">
      <c r="A296" s="120">
        <f t="shared" si="5"/>
        <v>282</v>
      </c>
      <c r="B296" s="29" t="s">
        <v>862</v>
      </c>
      <c r="C296" s="2" t="s">
        <v>257</v>
      </c>
      <c r="D296" s="8"/>
      <c r="E296" s="8" t="s">
        <v>258</v>
      </c>
      <c r="F296" s="5">
        <v>686</v>
      </c>
      <c r="G296" s="8">
        <v>1</v>
      </c>
      <c r="H296" s="8" t="s">
        <v>2410</v>
      </c>
      <c r="I296" s="11" t="s">
        <v>867</v>
      </c>
      <c r="J296" s="8" t="s">
        <v>259</v>
      </c>
      <c r="K296" s="10">
        <v>42902</v>
      </c>
      <c r="L296" s="8"/>
      <c r="M296" s="48">
        <v>673274.7</v>
      </c>
      <c r="N296" s="13"/>
      <c r="O296" s="13"/>
      <c r="P296" s="8"/>
      <c r="Q296" s="8"/>
      <c r="R296" s="8"/>
      <c r="S296" s="8"/>
      <c r="T296" s="8"/>
      <c r="U296" s="8"/>
      <c r="V296" s="37"/>
      <c r="W296" s="37"/>
      <c r="X296" s="37"/>
      <c r="Y296" s="37"/>
      <c r="Z296" s="37"/>
    </row>
    <row r="297" spans="1:26" ht="65.25" customHeight="1">
      <c r="A297" s="120">
        <f t="shared" si="5"/>
        <v>283</v>
      </c>
      <c r="B297" s="29" t="s">
        <v>862</v>
      </c>
      <c r="C297" s="2" t="s">
        <v>260</v>
      </c>
      <c r="D297" s="8"/>
      <c r="E297" s="8" t="s">
        <v>261</v>
      </c>
      <c r="F297" s="5">
        <v>21422</v>
      </c>
      <c r="G297" s="8">
        <v>1</v>
      </c>
      <c r="H297" s="8" t="s">
        <v>1976</v>
      </c>
      <c r="I297" s="11" t="s">
        <v>867</v>
      </c>
      <c r="J297" s="8" t="s">
        <v>262</v>
      </c>
      <c r="K297" s="10">
        <v>42902</v>
      </c>
      <c r="L297" s="8"/>
      <c r="M297" s="48">
        <v>121363.4</v>
      </c>
      <c r="N297" s="13"/>
      <c r="O297" s="13"/>
      <c r="P297" s="8"/>
      <c r="Q297" s="8"/>
      <c r="R297" s="10"/>
      <c r="S297" s="8"/>
      <c r="T297" s="8"/>
      <c r="U297" s="8"/>
      <c r="V297" s="37"/>
      <c r="W297" s="63"/>
      <c r="X297" s="37"/>
      <c r="Y297" s="37"/>
      <c r="Z297" s="37"/>
    </row>
    <row r="298" spans="1:26" ht="114.75">
      <c r="A298" s="120">
        <f t="shared" si="5"/>
        <v>284</v>
      </c>
      <c r="B298" s="29" t="s">
        <v>862</v>
      </c>
      <c r="C298" s="2" t="s">
        <v>263</v>
      </c>
      <c r="D298" s="8"/>
      <c r="E298" s="8" t="s">
        <v>264</v>
      </c>
      <c r="F298" s="5">
        <v>5437</v>
      </c>
      <c r="G298" s="8">
        <v>1</v>
      </c>
      <c r="H298" s="8" t="s">
        <v>1975</v>
      </c>
      <c r="I298" s="11" t="s">
        <v>867</v>
      </c>
      <c r="J298" s="8" t="s">
        <v>885</v>
      </c>
      <c r="K298" s="10">
        <v>42902</v>
      </c>
      <c r="L298" s="8"/>
      <c r="M298" s="48">
        <v>60059</v>
      </c>
      <c r="N298" s="13"/>
      <c r="O298" s="13"/>
      <c r="P298" s="8"/>
      <c r="Q298" s="8"/>
      <c r="R298" s="8"/>
      <c r="S298" s="8"/>
      <c r="T298" s="8"/>
      <c r="U298" s="8"/>
      <c r="V298" s="37"/>
      <c r="W298" s="37"/>
      <c r="X298" s="37"/>
      <c r="Y298" s="37"/>
      <c r="Z298" s="37"/>
    </row>
    <row r="299" spans="1:26" ht="76.5">
      <c r="A299" s="120">
        <f t="shared" si="5"/>
        <v>285</v>
      </c>
      <c r="B299" s="29" t="s">
        <v>862</v>
      </c>
      <c r="C299" s="2" t="s">
        <v>1027</v>
      </c>
      <c r="D299" s="8" t="s">
        <v>886</v>
      </c>
      <c r="E299" s="8" t="s">
        <v>887</v>
      </c>
      <c r="F299" s="5">
        <v>1336</v>
      </c>
      <c r="G299" s="8">
        <v>1</v>
      </c>
      <c r="H299" s="8" t="s">
        <v>1977</v>
      </c>
      <c r="I299" s="11" t="s">
        <v>867</v>
      </c>
      <c r="J299" s="81" t="s">
        <v>888</v>
      </c>
      <c r="K299" s="10">
        <v>42902</v>
      </c>
      <c r="L299" s="8"/>
      <c r="M299" s="48">
        <v>2566562.88</v>
      </c>
      <c r="N299" s="13"/>
      <c r="O299" s="13"/>
      <c r="P299" s="8"/>
      <c r="Q299" s="8"/>
      <c r="R299" s="8"/>
      <c r="S299" s="8"/>
      <c r="T299" s="8"/>
      <c r="U299" s="8"/>
      <c r="V299" s="37"/>
      <c r="W299" s="63"/>
      <c r="X299" s="37"/>
      <c r="Y299" s="37"/>
      <c r="Z299" s="37"/>
    </row>
    <row r="300" spans="1:26" ht="51">
      <c r="A300" s="120">
        <f t="shared" si="5"/>
        <v>286</v>
      </c>
      <c r="B300" s="29" t="s">
        <v>862</v>
      </c>
      <c r="C300" s="2" t="s">
        <v>346</v>
      </c>
      <c r="D300" s="8">
        <v>17</v>
      </c>
      <c r="E300" s="8" t="s">
        <v>889</v>
      </c>
      <c r="F300" s="5">
        <v>1442</v>
      </c>
      <c r="G300" s="8">
        <v>1</v>
      </c>
      <c r="H300" s="8" t="s">
        <v>1978</v>
      </c>
      <c r="I300" s="11" t="s">
        <v>867</v>
      </c>
      <c r="J300" s="8" t="s">
        <v>890</v>
      </c>
      <c r="K300" s="10">
        <v>42733</v>
      </c>
      <c r="L300" s="8"/>
      <c r="M300" s="48">
        <v>2473678.9</v>
      </c>
      <c r="N300" s="13"/>
      <c r="O300" s="13"/>
      <c r="P300" s="8"/>
      <c r="Q300" s="8"/>
      <c r="R300" s="8"/>
      <c r="S300" s="8"/>
      <c r="T300" s="8"/>
      <c r="U300" s="8"/>
      <c r="V300" s="37"/>
      <c r="W300" s="37"/>
      <c r="X300" s="37"/>
      <c r="Y300" s="37"/>
      <c r="Z300" s="37"/>
    </row>
    <row r="301" spans="1:26" ht="97.5" customHeight="1">
      <c r="A301" s="120">
        <f t="shared" si="5"/>
        <v>287</v>
      </c>
      <c r="B301" s="29" t="s">
        <v>862</v>
      </c>
      <c r="C301" s="2" t="s">
        <v>1027</v>
      </c>
      <c r="D301" s="8" t="s">
        <v>891</v>
      </c>
      <c r="E301" s="8" t="s">
        <v>892</v>
      </c>
      <c r="F301" s="5">
        <v>13724</v>
      </c>
      <c r="G301" s="8">
        <v>1</v>
      </c>
      <c r="H301" s="8" t="s">
        <v>1714</v>
      </c>
      <c r="I301" s="11" t="s">
        <v>867</v>
      </c>
      <c r="J301" s="8" t="s">
        <v>893</v>
      </c>
      <c r="K301" s="10">
        <v>42941</v>
      </c>
      <c r="L301" s="8"/>
      <c r="M301" s="48">
        <v>10366571.62</v>
      </c>
      <c r="N301" s="13"/>
      <c r="O301" s="13"/>
      <c r="P301" s="8"/>
      <c r="Q301" s="8" t="s">
        <v>920</v>
      </c>
      <c r="R301" s="10">
        <v>42978</v>
      </c>
      <c r="S301" s="8"/>
      <c r="T301" s="8"/>
      <c r="U301" s="8" t="s">
        <v>1979</v>
      </c>
      <c r="V301" s="37"/>
      <c r="W301" s="37"/>
      <c r="X301" s="37"/>
      <c r="Y301" s="37"/>
      <c r="Z301" s="37"/>
    </row>
    <row r="302" spans="1:26" ht="45">
      <c r="A302" s="120">
        <f t="shared" si="5"/>
        <v>288</v>
      </c>
      <c r="B302" s="29" t="s">
        <v>862</v>
      </c>
      <c r="C302" s="2" t="s">
        <v>894</v>
      </c>
      <c r="D302" s="8" t="s">
        <v>895</v>
      </c>
      <c r="E302" s="8" t="s">
        <v>896</v>
      </c>
      <c r="F302" s="5">
        <v>19</v>
      </c>
      <c r="G302" s="8">
        <v>1</v>
      </c>
      <c r="H302" s="8" t="s">
        <v>1980</v>
      </c>
      <c r="I302" s="11" t="s">
        <v>867</v>
      </c>
      <c r="J302" s="8" t="s">
        <v>897</v>
      </c>
      <c r="K302" s="10">
        <v>42969</v>
      </c>
      <c r="L302" s="8"/>
      <c r="M302" s="48">
        <v>18247.98</v>
      </c>
      <c r="N302" s="13"/>
      <c r="O302" s="13"/>
      <c r="P302" s="8"/>
      <c r="Q302" s="8"/>
      <c r="R302" s="8"/>
      <c r="S302" s="8"/>
      <c r="T302" s="8"/>
      <c r="U302" s="8"/>
      <c r="V302" s="37"/>
      <c r="W302" s="37"/>
      <c r="X302" s="37"/>
      <c r="Y302" s="37"/>
      <c r="Z302" s="37"/>
    </row>
    <row r="303" spans="1:26" ht="51">
      <c r="A303" s="120">
        <f t="shared" si="5"/>
        <v>289</v>
      </c>
      <c r="B303" s="29" t="s">
        <v>862</v>
      </c>
      <c r="C303" s="2" t="s">
        <v>898</v>
      </c>
      <c r="D303" s="8">
        <v>38</v>
      </c>
      <c r="E303" s="8" t="s">
        <v>899</v>
      </c>
      <c r="F303" s="5">
        <v>164</v>
      </c>
      <c r="G303" s="8">
        <v>1</v>
      </c>
      <c r="H303" s="8" t="s">
        <v>1981</v>
      </c>
      <c r="I303" s="11" t="s">
        <v>867</v>
      </c>
      <c r="J303" s="8" t="s">
        <v>900</v>
      </c>
      <c r="K303" s="10">
        <v>37076</v>
      </c>
      <c r="L303" s="8"/>
      <c r="M303" s="48">
        <v>157502.32</v>
      </c>
      <c r="N303" s="13"/>
      <c r="O303" s="13"/>
      <c r="P303" s="8"/>
      <c r="Q303" s="8"/>
      <c r="R303" s="8"/>
      <c r="S303" s="8"/>
      <c r="T303" s="8"/>
      <c r="U303" s="8"/>
      <c r="V303" s="37"/>
      <c r="W303" s="63"/>
      <c r="X303" s="37"/>
      <c r="Y303" s="37"/>
      <c r="Z303" s="37"/>
    </row>
    <row r="304" spans="1:26" ht="111.75" customHeight="1">
      <c r="A304" s="120">
        <f t="shared" si="5"/>
        <v>290</v>
      </c>
      <c r="B304" s="29" t="s">
        <v>862</v>
      </c>
      <c r="C304" s="2" t="s">
        <v>901</v>
      </c>
      <c r="D304" s="8"/>
      <c r="E304" s="8" t="s">
        <v>902</v>
      </c>
      <c r="F304" s="5">
        <v>5710</v>
      </c>
      <c r="G304" s="8">
        <v>1</v>
      </c>
      <c r="H304" s="8" t="s">
        <v>1955</v>
      </c>
      <c r="I304" s="11" t="s">
        <v>867</v>
      </c>
      <c r="J304" s="8" t="s">
        <v>903</v>
      </c>
      <c r="K304" s="10">
        <v>43070</v>
      </c>
      <c r="L304" s="8"/>
      <c r="M304" s="48">
        <v>1410141.6</v>
      </c>
      <c r="N304" s="13"/>
      <c r="O304" s="13"/>
      <c r="P304" s="54"/>
      <c r="Q304" s="54"/>
      <c r="R304" s="82"/>
      <c r="S304" s="82"/>
      <c r="T304" s="54"/>
      <c r="U304" s="54"/>
      <c r="V304" s="37"/>
      <c r="W304" s="37"/>
      <c r="X304" s="37"/>
      <c r="Y304" s="37"/>
      <c r="Z304" s="37"/>
    </row>
    <row r="305" spans="1:26" ht="107.25" customHeight="1">
      <c r="A305" s="120">
        <f t="shared" si="5"/>
        <v>291</v>
      </c>
      <c r="B305" s="29" t="s">
        <v>862</v>
      </c>
      <c r="C305" s="2" t="s">
        <v>1002</v>
      </c>
      <c r="D305" s="8" t="s">
        <v>904</v>
      </c>
      <c r="E305" s="8" t="s">
        <v>905</v>
      </c>
      <c r="F305" s="5">
        <v>18129</v>
      </c>
      <c r="G305" s="8">
        <v>1</v>
      </c>
      <c r="H305" s="8" t="s">
        <v>1982</v>
      </c>
      <c r="I305" s="11" t="s">
        <v>867</v>
      </c>
      <c r="J305" s="8" t="s">
        <v>906</v>
      </c>
      <c r="K305" s="10">
        <v>42998</v>
      </c>
      <c r="L305" s="8"/>
      <c r="M305" s="48">
        <v>13693935.94</v>
      </c>
      <c r="N305" s="13"/>
      <c r="O305" s="13"/>
      <c r="P305" s="8" t="s">
        <v>907</v>
      </c>
      <c r="Q305" s="8" t="s">
        <v>1984</v>
      </c>
      <c r="R305" s="10">
        <v>44194</v>
      </c>
      <c r="S305" s="8"/>
      <c r="T305" s="8"/>
      <c r="U305" s="8" t="s">
        <v>1983</v>
      </c>
      <c r="V305" s="37"/>
      <c r="W305" s="37"/>
      <c r="X305" s="37"/>
      <c r="Y305" s="37"/>
      <c r="Z305" s="37"/>
    </row>
    <row r="306" spans="1:26" ht="94.5" customHeight="1">
      <c r="A306" s="120">
        <f t="shared" si="5"/>
        <v>292</v>
      </c>
      <c r="B306" s="29" t="s">
        <v>862</v>
      </c>
      <c r="C306" s="2" t="s">
        <v>1002</v>
      </c>
      <c r="D306" s="8" t="s">
        <v>908</v>
      </c>
      <c r="E306" s="8" t="s">
        <v>909</v>
      </c>
      <c r="F306" s="5">
        <v>346</v>
      </c>
      <c r="G306" s="8">
        <v>1</v>
      </c>
      <c r="H306" s="8" t="s">
        <v>1985</v>
      </c>
      <c r="I306" s="11" t="s">
        <v>867</v>
      </c>
      <c r="J306" s="8" t="s">
        <v>913</v>
      </c>
      <c r="K306" s="10">
        <v>42998</v>
      </c>
      <c r="L306" s="8"/>
      <c r="M306" s="48">
        <v>208475.38</v>
      </c>
      <c r="N306" s="13"/>
      <c r="O306" s="13"/>
      <c r="P306" s="8" t="s">
        <v>910</v>
      </c>
      <c r="Q306" s="8" t="s">
        <v>1410</v>
      </c>
      <c r="R306" s="10">
        <v>42430</v>
      </c>
      <c r="S306" s="8"/>
      <c r="T306" s="8"/>
      <c r="U306" s="8" t="s">
        <v>1986</v>
      </c>
      <c r="V306" s="37"/>
      <c r="W306" s="37"/>
      <c r="X306" s="37"/>
      <c r="Y306" s="37"/>
      <c r="Z306" s="37"/>
    </row>
    <row r="307" spans="1:26" ht="108.75" customHeight="1">
      <c r="A307" s="120">
        <f t="shared" si="5"/>
        <v>293</v>
      </c>
      <c r="B307" s="29" t="s">
        <v>862</v>
      </c>
      <c r="C307" s="2" t="s">
        <v>1002</v>
      </c>
      <c r="D307" s="8" t="s">
        <v>911</v>
      </c>
      <c r="E307" s="8" t="s">
        <v>912</v>
      </c>
      <c r="F307" s="5">
        <v>237</v>
      </c>
      <c r="G307" s="8">
        <v>1</v>
      </c>
      <c r="H307" s="8" t="s">
        <v>1982</v>
      </c>
      <c r="I307" s="11" t="s">
        <v>867</v>
      </c>
      <c r="J307" s="8" t="s">
        <v>914</v>
      </c>
      <c r="K307" s="10">
        <v>42998</v>
      </c>
      <c r="L307" s="8"/>
      <c r="M307" s="48">
        <v>257467.7</v>
      </c>
      <c r="N307" s="13"/>
      <c r="O307" s="13"/>
      <c r="P307" s="8" t="s">
        <v>907</v>
      </c>
      <c r="Q307" s="8" t="s">
        <v>1988</v>
      </c>
      <c r="R307" s="10">
        <v>44194</v>
      </c>
      <c r="S307" s="8"/>
      <c r="T307" s="8"/>
      <c r="U307" s="8" t="s">
        <v>1983</v>
      </c>
      <c r="V307" s="37"/>
      <c r="W307" s="37"/>
      <c r="X307" s="37"/>
      <c r="Y307" s="37"/>
      <c r="Z307" s="37"/>
    </row>
    <row r="308" spans="1:26" ht="45">
      <c r="A308" s="120">
        <f t="shared" si="5"/>
        <v>294</v>
      </c>
      <c r="B308" s="29" t="s">
        <v>862</v>
      </c>
      <c r="C308" s="2" t="s">
        <v>916</v>
      </c>
      <c r="D308" s="8" t="s">
        <v>917</v>
      </c>
      <c r="E308" s="8" t="s">
        <v>918</v>
      </c>
      <c r="F308" s="5">
        <v>19</v>
      </c>
      <c r="G308" s="8">
        <v>1</v>
      </c>
      <c r="H308" s="8" t="s">
        <v>1987</v>
      </c>
      <c r="I308" s="11" t="s">
        <v>867</v>
      </c>
      <c r="J308" s="8" t="s">
        <v>919</v>
      </c>
      <c r="K308" s="10">
        <v>43084</v>
      </c>
      <c r="L308" s="8"/>
      <c r="M308" s="48">
        <v>18151.94</v>
      </c>
      <c r="N308" s="13"/>
      <c r="O308" s="13"/>
      <c r="P308" s="8"/>
      <c r="Q308" s="8"/>
      <c r="R308" s="8"/>
      <c r="S308" s="8"/>
      <c r="T308" s="8"/>
      <c r="U308" s="8"/>
      <c r="V308" s="37"/>
      <c r="W308" s="37"/>
      <c r="X308" s="37"/>
      <c r="Y308" s="37"/>
      <c r="Z308" s="37"/>
    </row>
    <row r="309" spans="1:26" ht="51">
      <c r="A309" s="120">
        <f t="shared" si="5"/>
        <v>295</v>
      </c>
      <c r="B309" s="29" t="s">
        <v>862</v>
      </c>
      <c r="C309" s="2" t="s">
        <v>1077</v>
      </c>
      <c r="D309" s="8" t="s">
        <v>409</v>
      </c>
      <c r="E309" s="8" t="s">
        <v>410</v>
      </c>
      <c r="F309" s="5">
        <v>156</v>
      </c>
      <c r="G309" s="8">
        <v>1</v>
      </c>
      <c r="H309" s="8" t="s">
        <v>1989</v>
      </c>
      <c r="I309" s="11" t="s">
        <v>867</v>
      </c>
      <c r="J309" s="8" t="s">
        <v>411</v>
      </c>
      <c r="K309" s="10">
        <v>43110</v>
      </c>
      <c r="L309" s="8"/>
      <c r="M309" s="48">
        <v>93994.68</v>
      </c>
      <c r="N309" s="13"/>
      <c r="O309" s="13"/>
      <c r="P309" s="8"/>
      <c r="Q309" s="8"/>
      <c r="R309" s="8"/>
      <c r="S309" s="8"/>
      <c r="T309" s="8"/>
      <c r="U309" s="8"/>
      <c r="V309" s="37"/>
      <c r="W309" s="37"/>
      <c r="X309" s="37"/>
      <c r="Y309" s="37"/>
      <c r="Z309" s="37"/>
    </row>
    <row r="310" spans="1:26" ht="63.75">
      <c r="A310" s="120">
        <f t="shared" si="5"/>
        <v>296</v>
      </c>
      <c r="B310" s="29" t="s">
        <v>862</v>
      </c>
      <c r="C310" s="2" t="s">
        <v>1017</v>
      </c>
      <c r="D310" s="8" t="s">
        <v>432</v>
      </c>
      <c r="E310" s="8" t="s">
        <v>412</v>
      </c>
      <c r="F310" s="5">
        <v>4159</v>
      </c>
      <c r="G310" s="8">
        <v>1</v>
      </c>
      <c r="H310" s="8" t="s">
        <v>1990</v>
      </c>
      <c r="I310" s="11" t="s">
        <v>867</v>
      </c>
      <c r="J310" s="8" t="s">
        <v>413</v>
      </c>
      <c r="K310" s="10">
        <v>43110</v>
      </c>
      <c r="L310" s="8"/>
      <c r="M310" s="48">
        <v>3057488.85</v>
      </c>
      <c r="N310" s="13"/>
      <c r="O310" s="13"/>
      <c r="P310" s="8"/>
      <c r="Q310" s="8"/>
      <c r="R310" s="8"/>
      <c r="S310" s="8"/>
      <c r="T310" s="8"/>
      <c r="U310" s="8"/>
      <c r="V310" s="37"/>
      <c r="W310" s="37"/>
      <c r="X310" s="37"/>
      <c r="Y310" s="37"/>
      <c r="Z310" s="37"/>
    </row>
    <row r="311" spans="1:26" ht="51">
      <c r="A311" s="120">
        <f t="shared" si="5"/>
        <v>297</v>
      </c>
      <c r="B311" s="29" t="s">
        <v>862</v>
      </c>
      <c r="C311" s="2" t="s">
        <v>1028</v>
      </c>
      <c r="D311" s="8" t="s">
        <v>431</v>
      </c>
      <c r="E311" s="8" t="s">
        <v>414</v>
      </c>
      <c r="F311" s="5">
        <v>23255</v>
      </c>
      <c r="G311" s="8">
        <v>1</v>
      </c>
      <c r="H311" s="8" t="s">
        <v>1991</v>
      </c>
      <c r="I311" s="11" t="s">
        <v>867</v>
      </c>
      <c r="J311" s="8" t="s">
        <v>415</v>
      </c>
      <c r="K311" s="10">
        <v>43110</v>
      </c>
      <c r="L311" s="8"/>
      <c r="M311" s="48">
        <v>14011835.15</v>
      </c>
      <c r="N311" s="13"/>
      <c r="O311" s="13"/>
      <c r="P311" s="8"/>
      <c r="Q311" s="8"/>
      <c r="R311" s="8"/>
      <c r="S311" s="8"/>
      <c r="T311" s="8"/>
      <c r="U311" s="8"/>
      <c r="V311" s="37"/>
      <c r="W311" s="37"/>
      <c r="X311" s="37"/>
      <c r="Y311" s="37"/>
      <c r="Z311" s="37"/>
    </row>
    <row r="312" spans="1:26" ht="111.75" customHeight="1">
      <c r="A312" s="120">
        <f t="shared" si="5"/>
        <v>298</v>
      </c>
      <c r="B312" s="29" t="s">
        <v>862</v>
      </c>
      <c r="C312" s="2" t="s">
        <v>130</v>
      </c>
      <c r="D312" s="8">
        <v>15</v>
      </c>
      <c r="E312" s="8" t="s">
        <v>420</v>
      </c>
      <c r="F312" s="5">
        <v>2000</v>
      </c>
      <c r="G312" s="8">
        <v>1</v>
      </c>
      <c r="H312" s="8" t="s">
        <v>1992</v>
      </c>
      <c r="I312" s="11" t="s">
        <v>867</v>
      </c>
      <c r="J312" s="8" t="s">
        <v>421</v>
      </c>
      <c r="K312" s="10">
        <v>42894</v>
      </c>
      <c r="L312" s="8"/>
      <c r="M312" s="48">
        <v>4899980</v>
      </c>
      <c r="N312" s="13"/>
      <c r="O312" s="13"/>
      <c r="P312" s="8" t="s">
        <v>426</v>
      </c>
      <c r="Q312" s="8" t="s">
        <v>422</v>
      </c>
      <c r="R312" s="10">
        <v>42866</v>
      </c>
      <c r="S312" s="8"/>
      <c r="T312" s="8"/>
      <c r="U312" s="8" t="s">
        <v>1818</v>
      </c>
      <c r="V312" s="37"/>
      <c r="W312" s="37"/>
      <c r="X312" s="37"/>
      <c r="Y312" s="37"/>
      <c r="Z312" s="37"/>
    </row>
    <row r="313" spans="1:26" ht="128.25" customHeight="1">
      <c r="A313" s="120">
        <f t="shared" si="5"/>
        <v>299</v>
      </c>
      <c r="B313" s="29" t="s">
        <v>862</v>
      </c>
      <c r="C313" s="2" t="s">
        <v>425</v>
      </c>
      <c r="D313" s="26"/>
      <c r="E313" s="8" t="s">
        <v>423</v>
      </c>
      <c r="F313" s="5">
        <v>23396</v>
      </c>
      <c r="G313" s="8">
        <v>1</v>
      </c>
      <c r="H313" s="8" t="s">
        <v>1993</v>
      </c>
      <c r="I313" s="11" t="s">
        <v>867</v>
      </c>
      <c r="J313" s="8" t="s">
        <v>424</v>
      </c>
      <c r="K313" s="10">
        <v>42760</v>
      </c>
      <c r="L313" s="8"/>
      <c r="M313" s="48">
        <v>9726786.4</v>
      </c>
      <c r="N313" s="13"/>
      <c r="O313" s="13"/>
      <c r="P313" s="8" t="s">
        <v>2131</v>
      </c>
      <c r="Q313" s="8" t="s">
        <v>2133</v>
      </c>
      <c r="R313" s="10">
        <v>44305</v>
      </c>
      <c r="S313" s="8"/>
      <c r="T313" s="8"/>
      <c r="U313" s="8" t="s">
        <v>2132</v>
      </c>
      <c r="V313" s="37"/>
      <c r="W313" s="37"/>
      <c r="X313" s="37"/>
      <c r="Y313" s="37"/>
      <c r="Z313" s="37"/>
    </row>
    <row r="314" spans="1:26" ht="135.75" customHeight="1">
      <c r="A314" s="120">
        <f t="shared" si="5"/>
        <v>300</v>
      </c>
      <c r="B314" s="29" t="s">
        <v>862</v>
      </c>
      <c r="C314" s="2" t="s">
        <v>1017</v>
      </c>
      <c r="D314" s="26">
        <v>10</v>
      </c>
      <c r="E314" s="8" t="s">
        <v>444</v>
      </c>
      <c r="F314" s="5">
        <v>65535</v>
      </c>
      <c r="G314" s="8">
        <v>1</v>
      </c>
      <c r="H314" s="8" t="s">
        <v>1994</v>
      </c>
      <c r="I314" s="11" t="s">
        <v>867</v>
      </c>
      <c r="J314" s="8" t="s">
        <v>445</v>
      </c>
      <c r="K314" s="10">
        <v>43202</v>
      </c>
      <c r="L314" s="8"/>
      <c r="M314" s="48">
        <v>37366090.95</v>
      </c>
      <c r="N314" s="13"/>
      <c r="O314" s="13"/>
      <c r="P314" s="8"/>
      <c r="Q314" s="8"/>
      <c r="R314" s="10"/>
      <c r="S314" s="8"/>
      <c r="T314" s="8"/>
      <c r="U314" s="8"/>
      <c r="V314" s="37"/>
      <c r="W314" s="37"/>
      <c r="X314" s="37"/>
      <c r="Y314" s="37"/>
      <c r="Z314" s="37"/>
    </row>
    <row r="315" spans="1:26" ht="76.5">
      <c r="A315" s="120">
        <f t="shared" si="5"/>
        <v>301</v>
      </c>
      <c r="B315" s="29" t="s">
        <v>862</v>
      </c>
      <c r="C315" s="2" t="s">
        <v>587</v>
      </c>
      <c r="D315" s="8" t="s">
        <v>600</v>
      </c>
      <c r="E315" s="8" t="s">
        <v>588</v>
      </c>
      <c r="F315" s="5">
        <v>799</v>
      </c>
      <c r="G315" s="8">
        <v>1</v>
      </c>
      <c r="H315" s="8" t="s">
        <v>1995</v>
      </c>
      <c r="I315" s="11" t="s">
        <v>867</v>
      </c>
      <c r="J315" s="8" t="s">
        <v>589</v>
      </c>
      <c r="K315" s="10">
        <v>42748</v>
      </c>
      <c r="L315" s="8"/>
      <c r="M315" s="48">
        <v>515770.48</v>
      </c>
      <c r="N315" s="13"/>
      <c r="O315" s="13"/>
      <c r="P315" s="8"/>
      <c r="Q315" s="8"/>
      <c r="R315" s="10"/>
      <c r="S315" s="8"/>
      <c r="T315" s="8"/>
      <c r="U315" s="8"/>
      <c r="V315" s="37"/>
      <c r="W315" s="37"/>
      <c r="X315" s="37"/>
      <c r="Y315" s="37"/>
      <c r="Z315" s="37"/>
    </row>
    <row r="316" spans="1:26" ht="63.75">
      <c r="A316" s="120">
        <f t="shared" si="5"/>
        <v>302</v>
      </c>
      <c r="B316" s="29" t="s">
        <v>862</v>
      </c>
      <c r="C316" s="2" t="s">
        <v>342</v>
      </c>
      <c r="D316" s="8">
        <v>101</v>
      </c>
      <c r="E316" s="8" t="s">
        <v>437</v>
      </c>
      <c r="F316" s="5">
        <v>123</v>
      </c>
      <c r="G316" s="8">
        <v>1</v>
      </c>
      <c r="H316" s="8" t="s">
        <v>1882</v>
      </c>
      <c r="I316" s="11" t="s">
        <v>867</v>
      </c>
      <c r="J316" s="8" t="s">
        <v>438</v>
      </c>
      <c r="K316" s="10">
        <v>36762</v>
      </c>
      <c r="L316" s="8"/>
      <c r="M316" s="48">
        <v>154224.78</v>
      </c>
      <c r="N316" s="13"/>
      <c r="O316" s="13"/>
      <c r="P316" s="8"/>
      <c r="Q316" s="8"/>
      <c r="R316" s="8"/>
      <c r="S316" s="8"/>
      <c r="T316" s="8"/>
      <c r="U316" s="8"/>
      <c r="V316" s="37"/>
      <c r="W316" s="63"/>
      <c r="X316" s="37"/>
      <c r="Y316" s="37"/>
      <c r="Z316" s="37"/>
    </row>
    <row r="317" spans="1:26" ht="51">
      <c r="A317" s="120">
        <f t="shared" si="5"/>
        <v>303</v>
      </c>
      <c r="B317" s="29" t="s">
        <v>862</v>
      </c>
      <c r="C317" s="2" t="s">
        <v>1060</v>
      </c>
      <c r="D317" s="8">
        <v>21</v>
      </c>
      <c r="E317" s="8" t="s">
        <v>439</v>
      </c>
      <c r="F317" s="5">
        <v>175</v>
      </c>
      <c r="G317" s="8">
        <v>1</v>
      </c>
      <c r="H317" s="8" t="s">
        <v>1996</v>
      </c>
      <c r="I317" s="11" t="s">
        <v>867</v>
      </c>
      <c r="J317" s="8" t="s">
        <v>440</v>
      </c>
      <c r="K317" s="10">
        <v>36847</v>
      </c>
      <c r="L317" s="8"/>
      <c r="M317" s="48">
        <v>219425.5</v>
      </c>
      <c r="N317" s="13"/>
      <c r="O317" s="13"/>
      <c r="P317" s="8"/>
      <c r="Q317" s="8"/>
      <c r="R317" s="8"/>
      <c r="S317" s="8"/>
      <c r="T317" s="8"/>
      <c r="U317" s="8"/>
      <c r="V317" s="37"/>
      <c r="W317" s="63"/>
      <c r="X317" s="37"/>
      <c r="Y317" s="37"/>
      <c r="Z317" s="37"/>
    </row>
    <row r="318" spans="1:26" ht="51">
      <c r="A318" s="120">
        <f t="shared" si="5"/>
        <v>304</v>
      </c>
      <c r="B318" s="29" t="s">
        <v>862</v>
      </c>
      <c r="C318" s="2" t="s">
        <v>442</v>
      </c>
      <c r="D318" s="8">
        <v>4</v>
      </c>
      <c r="E318" s="8" t="s">
        <v>443</v>
      </c>
      <c r="F318" s="5">
        <v>9</v>
      </c>
      <c r="G318" s="8">
        <v>1</v>
      </c>
      <c r="H318" s="8" t="s">
        <v>1996</v>
      </c>
      <c r="I318" s="11" t="s">
        <v>867</v>
      </c>
      <c r="J318" s="8" t="s">
        <v>446</v>
      </c>
      <c r="K318" s="10">
        <v>37313</v>
      </c>
      <c r="L318" s="8"/>
      <c r="M318" s="48">
        <v>20843.55</v>
      </c>
      <c r="N318" s="13"/>
      <c r="O318" s="13"/>
      <c r="P318" s="8"/>
      <c r="Q318" s="8"/>
      <c r="R318" s="8"/>
      <c r="S318" s="8"/>
      <c r="T318" s="8"/>
      <c r="U318" s="8"/>
      <c r="V318" s="37"/>
      <c r="W318" s="63"/>
      <c r="X318" s="37"/>
      <c r="Y318" s="37"/>
      <c r="Z318" s="37"/>
    </row>
    <row r="319" spans="1:26" ht="78" customHeight="1">
      <c r="A319" s="120">
        <f t="shared" si="5"/>
        <v>305</v>
      </c>
      <c r="B319" s="29" t="s">
        <v>862</v>
      </c>
      <c r="C319" s="2" t="s">
        <v>342</v>
      </c>
      <c r="D319" s="8">
        <v>95</v>
      </c>
      <c r="E319" s="8" t="s">
        <v>447</v>
      </c>
      <c r="F319" s="5">
        <v>141</v>
      </c>
      <c r="G319" s="8">
        <v>1</v>
      </c>
      <c r="H319" s="8" t="s">
        <v>1882</v>
      </c>
      <c r="I319" s="11" t="s">
        <v>867</v>
      </c>
      <c r="J319" s="8" t="s">
        <v>448</v>
      </c>
      <c r="K319" s="10">
        <v>36707</v>
      </c>
      <c r="L319" s="8"/>
      <c r="M319" s="48">
        <v>176794.26</v>
      </c>
      <c r="N319" s="13"/>
      <c r="O319" s="13"/>
      <c r="P319" s="8"/>
      <c r="Q319" s="8"/>
      <c r="R319" s="8"/>
      <c r="S319" s="8"/>
      <c r="T319" s="8"/>
      <c r="U319" s="8"/>
      <c r="V319" s="37" t="s">
        <v>1998</v>
      </c>
      <c r="W319" s="63">
        <v>36668</v>
      </c>
      <c r="X319" s="37" t="s">
        <v>441</v>
      </c>
      <c r="Y319" s="37" t="s">
        <v>1997</v>
      </c>
      <c r="Z319" s="37" t="s">
        <v>1999</v>
      </c>
    </row>
    <row r="320" spans="1:26" ht="63.75">
      <c r="A320" s="120">
        <f t="shared" si="5"/>
        <v>306</v>
      </c>
      <c r="B320" s="29" t="s">
        <v>862</v>
      </c>
      <c r="C320" s="2" t="s">
        <v>998</v>
      </c>
      <c r="D320" s="8">
        <v>141</v>
      </c>
      <c r="E320" s="8" t="s">
        <v>449</v>
      </c>
      <c r="F320" s="5">
        <v>428</v>
      </c>
      <c r="G320" s="8">
        <v>1</v>
      </c>
      <c r="H320" s="8" t="s">
        <v>1882</v>
      </c>
      <c r="I320" s="11" t="s">
        <v>867</v>
      </c>
      <c r="J320" s="8" t="s">
        <v>450</v>
      </c>
      <c r="K320" s="10">
        <v>37235</v>
      </c>
      <c r="L320" s="8"/>
      <c r="M320" s="48">
        <v>536652.08</v>
      </c>
      <c r="N320" s="13"/>
      <c r="O320" s="13"/>
      <c r="P320" s="8"/>
      <c r="Q320" s="8"/>
      <c r="R320" s="8"/>
      <c r="S320" s="8"/>
      <c r="T320" s="8"/>
      <c r="U320" s="8"/>
      <c r="V320" s="37"/>
      <c r="W320" s="63"/>
      <c r="X320" s="37"/>
      <c r="Y320" s="37"/>
      <c r="Z320" s="37"/>
    </row>
    <row r="321" spans="1:26" ht="63.75">
      <c r="A321" s="120">
        <f t="shared" si="5"/>
        <v>307</v>
      </c>
      <c r="B321" s="29" t="s">
        <v>862</v>
      </c>
      <c r="C321" s="2" t="s">
        <v>451</v>
      </c>
      <c r="D321" s="8" t="s">
        <v>1180</v>
      </c>
      <c r="E321" s="8" t="s">
        <v>452</v>
      </c>
      <c r="F321" s="5">
        <v>123</v>
      </c>
      <c r="G321" s="8">
        <v>1</v>
      </c>
      <c r="H321" s="8" t="s">
        <v>1882</v>
      </c>
      <c r="I321" s="11" t="s">
        <v>867</v>
      </c>
      <c r="J321" s="8" t="s">
        <v>453</v>
      </c>
      <c r="K321" s="10">
        <v>37285</v>
      </c>
      <c r="L321" s="8"/>
      <c r="M321" s="48">
        <v>320620.41</v>
      </c>
      <c r="N321" s="13"/>
      <c r="O321" s="13"/>
      <c r="P321" s="8"/>
      <c r="Q321" s="8"/>
      <c r="R321" s="8"/>
      <c r="S321" s="8"/>
      <c r="T321" s="8"/>
      <c r="U321" s="8"/>
      <c r="V321" s="37"/>
      <c r="W321" s="63"/>
      <c r="X321" s="37"/>
      <c r="Y321" s="37"/>
      <c r="Z321" s="37"/>
    </row>
    <row r="322" spans="1:26" ht="63.75">
      <c r="A322" s="120">
        <f t="shared" si="5"/>
        <v>308</v>
      </c>
      <c r="B322" s="29" t="s">
        <v>862</v>
      </c>
      <c r="C322" s="2" t="s">
        <v>342</v>
      </c>
      <c r="D322" s="8">
        <v>108</v>
      </c>
      <c r="E322" s="8" t="s">
        <v>455</v>
      </c>
      <c r="F322" s="5">
        <v>56</v>
      </c>
      <c r="G322" s="8">
        <v>1</v>
      </c>
      <c r="H322" s="8" t="s">
        <v>1882</v>
      </c>
      <c r="I322" s="11" t="s">
        <v>867</v>
      </c>
      <c r="J322" s="8" t="s">
        <v>454</v>
      </c>
      <c r="K322" s="10">
        <v>36877</v>
      </c>
      <c r="L322" s="8"/>
      <c r="M322" s="48">
        <v>70216.16</v>
      </c>
      <c r="N322" s="13"/>
      <c r="O322" s="13"/>
      <c r="P322" s="8"/>
      <c r="Q322" s="8"/>
      <c r="R322" s="8"/>
      <c r="S322" s="8"/>
      <c r="T322" s="8"/>
      <c r="U322" s="8"/>
      <c r="V322" s="37"/>
      <c r="W322" s="63"/>
      <c r="X322" s="37"/>
      <c r="Y322" s="37"/>
      <c r="Z322" s="37"/>
    </row>
    <row r="323" spans="1:26" ht="63.75">
      <c r="A323" s="120">
        <f t="shared" si="5"/>
        <v>309</v>
      </c>
      <c r="B323" s="29" t="s">
        <v>862</v>
      </c>
      <c r="C323" s="2" t="s">
        <v>1213</v>
      </c>
      <c r="D323" s="8">
        <v>48</v>
      </c>
      <c r="E323" s="8" t="s">
        <v>456</v>
      </c>
      <c r="F323" s="5">
        <v>948</v>
      </c>
      <c r="G323" s="8">
        <v>1</v>
      </c>
      <c r="H323" s="8" t="s">
        <v>2000</v>
      </c>
      <c r="I323" s="11" t="s">
        <v>867</v>
      </c>
      <c r="J323" s="8" t="s">
        <v>457</v>
      </c>
      <c r="K323" s="10">
        <v>37014</v>
      </c>
      <c r="L323" s="8"/>
      <c r="M323" s="48">
        <v>1010634.36</v>
      </c>
      <c r="N323" s="13"/>
      <c r="O323" s="13"/>
      <c r="P323" s="8"/>
      <c r="Q323" s="8"/>
      <c r="R323" s="8"/>
      <c r="S323" s="8"/>
      <c r="T323" s="8"/>
      <c r="U323" s="8"/>
      <c r="V323" s="37"/>
      <c r="W323" s="37"/>
      <c r="X323" s="37"/>
      <c r="Y323" s="37"/>
      <c r="Z323" s="37"/>
    </row>
    <row r="324" spans="1:26" ht="90" customHeight="1">
      <c r="A324" s="120">
        <f t="shared" si="5"/>
        <v>310</v>
      </c>
      <c r="B324" s="29" t="s">
        <v>862</v>
      </c>
      <c r="C324" s="2" t="s">
        <v>458</v>
      </c>
      <c r="D324" s="8"/>
      <c r="E324" s="8" t="s">
        <v>459</v>
      </c>
      <c r="F324" s="5">
        <v>78</v>
      </c>
      <c r="G324" s="8">
        <v>1</v>
      </c>
      <c r="H324" s="8" t="s">
        <v>2000</v>
      </c>
      <c r="I324" s="11" t="s">
        <v>867</v>
      </c>
      <c r="J324" s="81" t="s">
        <v>460</v>
      </c>
      <c r="K324" s="10">
        <v>36550</v>
      </c>
      <c r="L324" s="8"/>
      <c r="M324" s="48">
        <v>97801.08</v>
      </c>
      <c r="N324" s="13"/>
      <c r="O324" s="13"/>
      <c r="P324" s="8"/>
      <c r="Q324" s="8"/>
      <c r="R324" s="8"/>
      <c r="S324" s="8"/>
      <c r="T324" s="8"/>
      <c r="U324" s="8"/>
      <c r="V324" s="37"/>
      <c r="W324" s="37"/>
      <c r="X324" s="37"/>
      <c r="Y324" s="37"/>
      <c r="Z324" s="37"/>
    </row>
    <row r="325" spans="1:26" ht="51">
      <c r="A325" s="120">
        <f t="shared" si="5"/>
        <v>311</v>
      </c>
      <c r="B325" s="29" t="s">
        <v>862</v>
      </c>
      <c r="C325" s="2" t="s">
        <v>482</v>
      </c>
      <c r="D325" s="8">
        <v>94</v>
      </c>
      <c r="E325" s="8" t="s">
        <v>461</v>
      </c>
      <c r="F325" s="5">
        <v>15</v>
      </c>
      <c r="G325" s="8">
        <v>1</v>
      </c>
      <c r="H325" s="8" t="s">
        <v>2001</v>
      </c>
      <c r="I325" s="11" t="s">
        <v>867</v>
      </c>
      <c r="J325" s="8" t="s">
        <v>462</v>
      </c>
      <c r="K325" s="10">
        <v>36635</v>
      </c>
      <c r="L325" s="8"/>
      <c r="M325" s="48">
        <v>15991.05</v>
      </c>
      <c r="N325" s="13"/>
      <c r="O325" s="13"/>
      <c r="P325" s="8"/>
      <c r="Q325" s="8"/>
      <c r="R325" s="8"/>
      <c r="S325" s="8"/>
      <c r="T325" s="8"/>
      <c r="U325" s="8"/>
      <c r="V325" s="37"/>
      <c r="W325" s="37"/>
      <c r="X325" s="37"/>
      <c r="Y325" s="37"/>
      <c r="Z325" s="37"/>
    </row>
    <row r="326" spans="1:26" ht="63.75">
      <c r="A326" s="120">
        <f t="shared" si="5"/>
        <v>312</v>
      </c>
      <c r="B326" s="29" t="s">
        <v>862</v>
      </c>
      <c r="C326" s="2" t="s">
        <v>998</v>
      </c>
      <c r="D326" s="8">
        <v>83</v>
      </c>
      <c r="E326" s="8" t="s">
        <v>463</v>
      </c>
      <c r="F326" s="5">
        <v>85</v>
      </c>
      <c r="G326" s="8">
        <v>1</v>
      </c>
      <c r="H326" s="8" t="s">
        <v>1882</v>
      </c>
      <c r="I326" s="11" t="s">
        <v>867</v>
      </c>
      <c r="J326" s="8" t="s">
        <v>464</v>
      </c>
      <c r="K326" s="10">
        <v>36514</v>
      </c>
      <c r="L326" s="8"/>
      <c r="M326" s="48">
        <v>90615.95</v>
      </c>
      <c r="N326" s="13"/>
      <c r="O326" s="13"/>
      <c r="P326" s="8"/>
      <c r="Q326" s="8"/>
      <c r="R326" s="8"/>
      <c r="S326" s="8"/>
      <c r="T326" s="8"/>
      <c r="U326" s="8"/>
      <c r="V326" s="37"/>
      <c r="W326" s="37"/>
      <c r="X326" s="37"/>
      <c r="Y326" s="37"/>
      <c r="Z326" s="37"/>
    </row>
    <row r="327" spans="1:26" ht="63.75">
      <c r="A327" s="120">
        <f t="shared" si="5"/>
        <v>313</v>
      </c>
      <c r="B327" s="29" t="s">
        <v>862</v>
      </c>
      <c r="C327" s="2" t="s">
        <v>451</v>
      </c>
      <c r="D327" s="8">
        <v>34</v>
      </c>
      <c r="E327" s="8" t="s">
        <v>465</v>
      </c>
      <c r="F327" s="5">
        <v>800</v>
      </c>
      <c r="G327" s="8">
        <v>1</v>
      </c>
      <c r="H327" s="8" t="s">
        <v>2002</v>
      </c>
      <c r="I327" s="11" t="s">
        <v>867</v>
      </c>
      <c r="J327" s="8" t="s">
        <v>466</v>
      </c>
      <c r="K327" s="10">
        <v>36847</v>
      </c>
      <c r="L327" s="8"/>
      <c r="M327" s="48">
        <v>2085336</v>
      </c>
      <c r="N327" s="13"/>
      <c r="O327" s="13"/>
      <c r="P327" s="8"/>
      <c r="Q327" s="8"/>
      <c r="R327" s="8"/>
      <c r="S327" s="8"/>
      <c r="T327" s="8"/>
      <c r="U327" s="8"/>
      <c r="V327" s="37"/>
      <c r="W327" s="37"/>
      <c r="X327" s="37"/>
      <c r="Y327" s="37"/>
      <c r="Z327" s="37"/>
    </row>
    <row r="328" spans="1:26" ht="63.75">
      <c r="A328" s="120">
        <f t="shared" si="5"/>
        <v>314</v>
      </c>
      <c r="B328" s="29" t="s">
        <v>862</v>
      </c>
      <c r="C328" s="2" t="s">
        <v>467</v>
      </c>
      <c r="D328" s="8">
        <v>14</v>
      </c>
      <c r="E328" s="8" t="s">
        <v>469</v>
      </c>
      <c r="F328" s="5">
        <v>112</v>
      </c>
      <c r="G328" s="8">
        <v>1</v>
      </c>
      <c r="H328" s="8" t="s">
        <v>1882</v>
      </c>
      <c r="I328" s="11" t="s">
        <v>867</v>
      </c>
      <c r="J328" s="8" t="s">
        <v>468</v>
      </c>
      <c r="K328" s="10">
        <v>36776</v>
      </c>
      <c r="L328" s="8"/>
      <c r="M328" s="48">
        <v>291947.04</v>
      </c>
      <c r="N328" s="13"/>
      <c r="O328" s="13"/>
      <c r="P328" s="8"/>
      <c r="Q328" s="8"/>
      <c r="R328" s="8"/>
      <c r="S328" s="8"/>
      <c r="T328" s="8"/>
      <c r="U328" s="8"/>
      <c r="V328" s="37"/>
      <c r="W328" s="37"/>
      <c r="X328" s="37"/>
      <c r="Y328" s="37"/>
      <c r="Z328" s="37"/>
    </row>
    <row r="329" spans="1:26" ht="63.75">
      <c r="A329" s="120">
        <f t="shared" si="5"/>
        <v>315</v>
      </c>
      <c r="B329" s="29" t="s">
        <v>862</v>
      </c>
      <c r="C329" s="2" t="s">
        <v>470</v>
      </c>
      <c r="D329" s="8">
        <v>27</v>
      </c>
      <c r="E329" s="8" t="s">
        <v>471</v>
      </c>
      <c r="F329" s="5">
        <v>67</v>
      </c>
      <c r="G329" s="8">
        <v>1</v>
      </c>
      <c r="H329" s="8" t="s">
        <v>1882</v>
      </c>
      <c r="I329" s="11" t="s">
        <v>867</v>
      </c>
      <c r="J329" s="8" t="s">
        <v>472</v>
      </c>
      <c r="K329" s="10">
        <v>36549</v>
      </c>
      <c r="L329" s="8"/>
      <c r="M329" s="48">
        <v>71426.69</v>
      </c>
      <c r="N329" s="13"/>
      <c r="O329" s="13"/>
      <c r="P329" s="8"/>
      <c r="Q329" s="8"/>
      <c r="R329" s="8"/>
      <c r="S329" s="8"/>
      <c r="T329" s="8"/>
      <c r="U329" s="8"/>
      <c r="V329" s="37"/>
      <c r="W329" s="63"/>
      <c r="X329" s="37"/>
      <c r="Y329" s="37"/>
      <c r="Z329" s="37"/>
    </row>
    <row r="330" spans="1:26" ht="63.75">
      <c r="A330" s="120">
        <f t="shared" si="5"/>
        <v>316</v>
      </c>
      <c r="B330" s="29" t="s">
        <v>862</v>
      </c>
      <c r="C330" s="2" t="s">
        <v>130</v>
      </c>
      <c r="D330" s="8">
        <v>4</v>
      </c>
      <c r="E330" s="8" t="s">
        <v>538</v>
      </c>
      <c r="F330" s="5">
        <v>316</v>
      </c>
      <c r="G330" s="8">
        <v>1</v>
      </c>
      <c r="H330" s="8" t="s">
        <v>1882</v>
      </c>
      <c r="I330" s="11" t="s">
        <v>867</v>
      </c>
      <c r="J330" s="8" t="s">
        <v>537</v>
      </c>
      <c r="K330" s="10">
        <v>36693</v>
      </c>
      <c r="L330" s="8"/>
      <c r="M330" s="48">
        <v>823707.72</v>
      </c>
      <c r="N330" s="13"/>
      <c r="O330" s="13"/>
      <c r="P330" s="8"/>
      <c r="Q330" s="8"/>
      <c r="R330" s="8"/>
      <c r="S330" s="8"/>
      <c r="T330" s="8"/>
      <c r="U330" s="8"/>
      <c r="V330" s="37" t="s">
        <v>2003</v>
      </c>
      <c r="W330" s="63">
        <v>42275</v>
      </c>
      <c r="X330" s="37" t="s">
        <v>2005</v>
      </c>
      <c r="Y330" s="37" t="s">
        <v>2004</v>
      </c>
      <c r="Z330" s="37" t="s">
        <v>2006</v>
      </c>
    </row>
    <row r="331" spans="1:26" ht="63.75">
      <c r="A331" s="120">
        <f t="shared" si="5"/>
        <v>317</v>
      </c>
      <c r="B331" s="29" t="s">
        <v>862</v>
      </c>
      <c r="C331" s="2" t="s">
        <v>1034</v>
      </c>
      <c r="D331" s="8">
        <v>4</v>
      </c>
      <c r="E331" s="8" t="s">
        <v>539</v>
      </c>
      <c r="F331" s="5">
        <v>636</v>
      </c>
      <c r="G331" s="8">
        <v>1</v>
      </c>
      <c r="H331" s="8" t="s">
        <v>1882</v>
      </c>
      <c r="I331" s="11" t="s">
        <v>867</v>
      </c>
      <c r="J331" s="8" t="s">
        <v>540</v>
      </c>
      <c r="K331" s="10">
        <v>36735</v>
      </c>
      <c r="L331" s="8"/>
      <c r="M331" s="48">
        <v>797454.96</v>
      </c>
      <c r="N331" s="13"/>
      <c r="O331" s="13"/>
      <c r="P331" s="8"/>
      <c r="Q331" s="8"/>
      <c r="R331" s="8"/>
      <c r="S331" s="8"/>
      <c r="T331" s="8"/>
      <c r="U331" s="8"/>
      <c r="V331" s="37"/>
      <c r="W331" s="63"/>
      <c r="X331" s="37"/>
      <c r="Y331" s="37"/>
      <c r="Z331" s="37"/>
    </row>
    <row r="332" spans="1:26" ht="63.75">
      <c r="A332" s="120">
        <f t="shared" si="5"/>
        <v>318</v>
      </c>
      <c r="B332" s="29" t="s">
        <v>862</v>
      </c>
      <c r="C332" s="2" t="s">
        <v>133</v>
      </c>
      <c r="D332" s="8">
        <v>22</v>
      </c>
      <c r="E332" s="8" t="s">
        <v>541</v>
      </c>
      <c r="F332" s="5">
        <v>190</v>
      </c>
      <c r="G332" s="8">
        <v>1</v>
      </c>
      <c r="H332" s="8" t="s">
        <v>1882</v>
      </c>
      <c r="I332" s="11" t="s">
        <v>867</v>
      </c>
      <c r="J332" s="8" t="s">
        <v>542</v>
      </c>
      <c r="K332" s="10">
        <v>36543</v>
      </c>
      <c r="L332" s="8"/>
      <c r="M332" s="48">
        <v>495267.3</v>
      </c>
      <c r="N332" s="13"/>
      <c r="O332" s="13"/>
      <c r="P332" s="8"/>
      <c r="Q332" s="8"/>
      <c r="R332" s="8"/>
      <c r="S332" s="8"/>
      <c r="T332" s="8"/>
      <c r="U332" s="8"/>
      <c r="V332" s="37"/>
      <c r="W332" s="63"/>
      <c r="X332" s="37"/>
      <c r="Y332" s="37"/>
      <c r="Z332" s="37"/>
    </row>
    <row r="333" spans="1:26" ht="147" customHeight="1">
      <c r="A333" s="120">
        <f t="shared" si="5"/>
        <v>319</v>
      </c>
      <c r="B333" s="29" t="s">
        <v>862</v>
      </c>
      <c r="C333" s="2" t="s">
        <v>543</v>
      </c>
      <c r="D333" s="8">
        <v>3</v>
      </c>
      <c r="E333" s="8" t="s">
        <v>544</v>
      </c>
      <c r="F333" s="5">
        <v>132</v>
      </c>
      <c r="G333" s="8">
        <v>1</v>
      </c>
      <c r="H333" s="8" t="s">
        <v>1882</v>
      </c>
      <c r="I333" s="11" t="s">
        <v>867</v>
      </c>
      <c r="J333" s="8" t="s">
        <v>545</v>
      </c>
      <c r="K333" s="10">
        <v>36591</v>
      </c>
      <c r="L333" s="8"/>
      <c r="M333" s="48">
        <v>140721.24</v>
      </c>
      <c r="N333" s="13"/>
      <c r="O333" s="13"/>
      <c r="P333" s="8"/>
      <c r="Q333" s="8"/>
      <c r="R333" s="8"/>
      <c r="S333" s="8"/>
      <c r="T333" s="8"/>
      <c r="U333" s="8"/>
      <c r="V333" s="37"/>
      <c r="W333" s="37"/>
      <c r="X333" s="37"/>
      <c r="Y333" s="37"/>
      <c r="Z333" s="37"/>
    </row>
    <row r="334" spans="1:26" ht="63.75">
      <c r="A334" s="120">
        <f t="shared" si="5"/>
        <v>320</v>
      </c>
      <c r="B334" s="29" t="s">
        <v>862</v>
      </c>
      <c r="C334" s="2" t="s">
        <v>451</v>
      </c>
      <c r="D334" s="8" t="s">
        <v>550</v>
      </c>
      <c r="E334" s="8" t="s">
        <v>551</v>
      </c>
      <c r="F334" s="5">
        <v>77</v>
      </c>
      <c r="G334" s="8">
        <v>1</v>
      </c>
      <c r="H334" s="8" t="s">
        <v>1882</v>
      </c>
      <c r="I334" s="11" t="s">
        <v>867</v>
      </c>
      <c r="J334" s="81" t="s">
        <v>552</v>
      </c>
      <c r="K334" s="10">
        <v>36524</v>
      </c>
      <c r="L334" s="8"/>
      <c r="M334" s="48">
        <v>200713.59</v>
      </c>
      <c r="N334" s="13"/>
      <c r="O334" s="13"/>
      <c r="P334" s="8"/>
      <c r="Q334" s="8"/>
      <c r="R334" s="8"/>
      <c r="S334" s="8"/>
      <c r="T334" s="8"/>
      <c r="U334" s="8"/>
      <c r="V334" s="37"/>
      <c r="W334" s="63"/>
      <c r="X334" s="37"/>
      <c r="Y334" s="37"/>
      <c r="Z334" s="37"/>
    </row>
    <row r="335" spans="1:26" ht="45">
      <c r="A335" s="120">
        <f t="shared" si="5"/>
        <v>321</v>
      </c>
      <c r="B335" s="29" t="s">
        <v>862</v>
      </c>
      <c r="C335" s="2" t="s">
        <v>553</v>
      </c>
      <c r="D335" s="8">
        <v>259</v>
      </c>
      <c r="E335" s="8" t="s">
        <v>554</v>
      </c>
      <c r="F335" s="5">
        <v>22</v>
      </c>
      <c r="G335" s="8">
        <v>1</v>
      </c>
      <c r="H335" s="8" t="s">
        <v>2007</v>
      </c>
      <c r="I335" s="11" t="s">
        <v>867</v>
      </c>
      <c r="J335" s="8" t="s">
        <v>555</v>
      </c>
      <c r="K335" s="10">
        <v>36509</v>
      </c>
      <c r="L335" s="8"/>
      <c r="M335" s="48">
        <v>20745.07</v>
      </c>
      <c r="N335" s="13"/>
      <c r="O335" s="13"/>
      <c r="P335" s="8"/>
      <c r="Q335" s="8"/>
      <c r="R335" s="8"/>
      <c r="S335" s="8"/>
      <c r="T335" s="8"/>
      <c r="U335" s="8"/>
      <c r="V335" s="37"/>
      <c r="W335" s="37"/>
      <c r="X335" s="37"/>
      <c r="Y335" s="37"/>
      <c r="Z335" s="37"/>
    </row>
    <row r="336" spans="1:26" ht="45">
      <c r="A336" s="120">
        <f t="shared" si="5"/>
        <v>322</v>
      </c>
      <c r="B336" s="29" t="s">
        <v>862</v>
      </c>
      <c r="C336" s="2" t="s">
        <v>556</v>
      </c>
      <c r="D336" s="8">
        <v>756</v>
      </c>
      <c r="E336" s="8" t="s">
        <v>557</v>
      </c>
      <c r="F336" s="5">
        <v>37.6</v>
      </c>
      <c r="G336" s="8">
        <v>1</v>
      </c>
      <c r="H336" s="8" t="s">
        <v>1980</v>
      </c>
      <c r="I336" s="11" t="s">
        <v>867</v>
      </c>
      <c r="J336" s="8" t="s">
        <v>558</v>
      </c>
      <c r="K336" s="10">
        <v>36620</v>
      </c>
      <c r="L336" s="8"/>
      <c r="M336" s="48">
        <v>22583.31</v>
      </c>
      <c r="N336" s="13"/>
      <c r="O336" s="13"/>
      <c r="P336" s="8"/>
      <c r="Q336" s="8"/>
      <c r="R336" s="8"/>
      <c r="S336" s="8"/>
      <c r="T336" s="8"/>
      <c r="U336" s="8"/>
      <c r="V336" s="37"/>
      <c r="W336" s="37"/>
      <c r="X336" s="37"/>
      <c r="Y336" s="37"/>
      <c r="Z336" s="37"/>
    </row>
    <row r="337" spans="1:26" ht="45">
      <c r="A337" s="120">
        <f t="shared" si="5"/>
        <v>323</v>
      </c>
      <c r="B337" s="29" t="s">
        <v>862</v>
      </c>
      <c r="C337" s="2" t="s">
        <v>559</v>
      </c>
      <c r="D337" s="8">
        <v>456</v>
      </c>
      <c r="E337" s="8" t="s">
        <v>560</v>
      </c>
      <c r="F337" s="5">
        <v>18</v>
      </c>
      <c r="G337" s="8">
        <v>1</v>
      </c>
      <c r="H337" s="8" t="s">
        <v>2007</v>
      </c>
      <c r="I337" s="11" t="s">
        <v>867</v>
      </c>
      <c r="J337" s="8" t="s">
        <v>561</v>
      </c>
      <c r="K337" s="10">
        <v>40897</v>
      </c>
      <c r="L337" s="8"/>
      <c r="M337" s="48">
        <v>17287.56</v>
      </c>
      <c r="N337" s="13"/>
      <c r="O337" s="13"/>
      <c r="P337" s="8"/>
      <c r="Q337" s="8"/>
      <c r="R337" s="8"/>
      <c r="S337" s="8"/>
      <c r="T337" s="8"/>
      <c r="U337" s="8"/>
      <c r="V337" s="37"/>
      <c r="W337" s="37"/>
      <c r="X337" s="37"/>
      <c r="Y337" s="37"/>
      <c r="Z337" s="37"/>
    </row>
    <row r="338" spans="1:26" ht="51">
      <c r="A338" s="120">
        <f t="shared" si="5"/>
        <v>324</v>
      </c>
      <c r="B338" s="29" t="s">
        <v>862</v>
      </c>
      <c r="C338" s="2" t="s">
        <v>562</v>
      </c>
      <c r="D338" s="8">
        <v>541</v>
      </c>
      <c r="E338" s="8" t="s">
        <v>563</v>
      </c>
      <c r="F338" s="5">
        <v>28</v>
      </c>
      <c r="G338" s="8">
        <v>1</v>
      </c>
      <c r="H338" s="8" t="s">
        <v>2008</v>
      </c>
      <c r="I338" s="11" t="s">
        <v>867</v>
      </c>
      <c r="J338" s="8" t="s">
        <v>564</v>
      </c>
      <c r="K338" s="10">
        <v>36656</v>
      </c>
      <c r="L338" s="8"/>
      <c r="M338" s="48">
        <v>53790.24</v>
      </c>
      <c r="N338" s="13"/>
      <c r="O338" s="13"/>
      <c r="P338" s="8"/>
      <c r="Q338" s="8"/>
      <c r="R338" s="8"/>
      <c r="S338" s="8"/>
      <c r="T338" s="8"/>
      <c r="U338" s="8"/>
      <c r="V338" s="37"/>
      <c r="W338" s="37"/>
      <c r="X338" s="37"/>
      <c r="Y338" s="37"/>
      <c r="Z338" s="37"/>
    </row>
    <row r="339" spans="1:26" ht="90">
      <c r="A339" s="120">
        <f t="shared" si="5"/>
        <v>325</v>
      </c>
      <c r="B339" s="29" t="s">
        <v>862</v>
      </c>
      <c r="C339" s="2" t="s">
        <v>565</v>
      </c>
      <c r="D339" s="8">
        <v>266</v>
      </c>
      <c r="E339" s="8" t="s">
        <v>566</v>
      </c>
      <c r="F339" s="5">
        <v>23.7</v>
      </c>
      <c r="G339" s="8">
        <v>1</v>
      </c>
      <c r="H339" s="8" t="s">
        <v>2007</v>
      </c>
      <c r="I339" s="11" t="s">
        <v>867</v>
      </c>
      <c r="J339" s="8" t="s">
        <v>567</v>
      </c>
      <c r="K339" s="10">
        <v>36739</v>
      </c>
      <c r="L339" s="8"/>
      <c r="M339" s="48">
        <v>22761.95</v>
      </c>
      <c r="N339" s="13"/>
      <c r="O339" s="13"/>
      <c r="P339" s="8"/>
      <c r="Q339" s="8"/>
      <c r="R339" s="8"/>
      <c r="S339" s="8"/>
      <c r="T339" s="8"/>
      <c r="U339" s="8"/>
      <c r="V339" s="37" t="s">
        <v>2009</v>
      </c>
      <c r="W339" s="63">
        <v>36671</v>
      </c>
      <c r="X339" s="37" t="s">
        <v>441</v>
      </c>
      <c r="Y339" s="37" t="s">
        <v>2010</v>
      </c>
      <c r="Z339" s="37" t="s">
        <v>2011</v>
      </c>
    </row>
    <row r="340" spans="1:26" ht="45">
      <c r="A340" s="120">
        <f t="shared" si="5"/>
        <v>326</v>
      </c>
      <c r="B340" s="29" t="s">
        <v>862</v>
      </c>
      <c r="C340" s="2" t="s">
        <v>568</v>
      </c>
      <c r="D340" s="8">
        <v>25</v>
      </c>
      <c r="E340" s="8" t="s">
        <v>569</v>
      </c>
      <c r="F340" s="5">
        <v>24</v>
      </c>
      <c r="G340" s="8">
        <v>1</v>
      </c>
      <c r="H340" s="8" t="s">
        <v>1987</v>
      </c>
      <c r="I340" s="11" t="s">
        <v>867</v>
      </c>
      <c r="J340" s="8" t="s">
        <v>570</v>
      </c>
      <c r="K340" s="10">
        <v>36881</v>
      </c>
      <c r="L340" s="8"/>
      <c r="M340" s="48">
        <v>22665.91</v>
      </c>
      <c r="N340" s="13"/>
      <c r="O340" s="13"/>
      <c r="P340" s="8"/>
      <c r="Q340" s="8"/>
      <c r="R340" s="8"/>
      <c r="S340" s="8"/>
      <c r="T340" s="8"/>
      <c r="U340" s="8"/>
      <c r="V340" s="37"/>
      <c r="W340" s="63"/>
      <c r="X340" s="37"/>
      <c r="Y340" s="37"/>
      <c r="Z340" s="37"/>
    </row>
    <row r="341" spans="1:26" ht="45">
      <c r="A341" s="120">
        <f t="shared" si="5"/>
        <v>327</v>
      </c>
      <c r="B341" s="29" t="s">
        <v>862</v>
      </c>
      <c r="C341" s="2" t="s">
        <v>571</v>
      </c>
      <c r="D341" s="8">
        <v>2050</v>
      </c>
      <c r="E341" s="8" t="s">
        <v>572</v>
      </c>
      <c r="F341" s="5">
        <v>35</v>
      </c>
      <c r="G341" s="8">
        <v>1</v>
      </c>
      <c r="H341" s="8" t="s">
        <v>1987</v>
      </c>
      <c r="I341" s="11" t="s">
        <v>867</v>
      </c>
      <c r="J341" s="8" t="s">
        <v>573</v>
      </c>
      <c r="K341" s="10">
        <v>36734</v>
      </c>
      <c r="L341" s="8"/>
      <c r="M341" s="48">
        <v>33614.7</v>
      </c>
      <c r="N341" s="13"/>
      <c r="O341" s="13"/>
      <c r="P341" s="8"/>
      <c r="Q341" s="8"/>
      <c r="R341" s="8"/>
      <c r="S341" s="8"/>
      <c r="T341" s="8"/>
      <c r="U341" s="8"/>
      <c r="V341" s="37"/>
      <c r="W341" s="37"/>
      <c r="X341" s="37"/>
      <c r="Y341" s="37"/>
      <c r="Z341" s="37"/>
    </row>
    <row r="342" spans="1:26" ht="87" customHeight="1">
      <c r="A342" s="120">
        <f t="shared" si="5"/>
        <v>328</v>
      </c>
      <c r="B342" s="29" t="s">
        <v>862</v>
      </c>
      <c r="C342" s="2" t="s">
        <v>574</v>
      </c>
      <c r="D342" s="8">
        <v>251</v>
      </c>
      <c r="E342" s="8" t="s">
        <v>575</v>
      </c>
      <c r="F342" s="5">
        <v>21.6</v>
      </c>
      <c r="G342" s="8">
        <v>1</v>
      </c>
      <c r="H342" s="8" t="s">
        <v>1987</v>
      </c>
      <c r="I342" s="11" t="s">
        <v>867</v>
      </c>
      <c r="J342" s="8" t="s">
        <v>576</v>
      </c>
      <c r="K342" s="10">
        <v>36634</v>
      </c>
      <c r="L342" s="8"/>
      <c r="M342" s="48">
        <v>30171.96</v>
      </c>
      <c r="N342" s="13"/>
      <c r="O342" s="13"/>
      <c r="P342" s="8"/>
      <c r="Q342" s="8"/>
      <c r="R342" s="8"/>
      <c r="S342" s="8"/>
      <c r="T342" s="8"/>
      <c r="U342" s="8"/>
      <c r="V342" s="37">
        <v>1143</v>
      </c>
      <c r="W342" s="63">
        <v>36493</v>
      </c>
      <c r="X342" s="37" t="s">
        <v>577</v>
      </c>
      <c r="Y342" s="37" t="s">
        <v>2013</v>
      </c>
      <c r="Z342" s="37" t="s">
        <v>2012</v>
      </c>
    </row>
    <row r="343" spans="1:26" ht="110.25" customHeight="1">
      <c r="A343" s="120">
        <f t="shared" si="5"/>
        <v>329</v>
      </c>
      <c r="B343" s="29" t="s">
        <v>862</v>
      </c>
      <c r="C343" s="2" t="s">
        <v>578</v>
      </c>
      <c r="D343" s="8"/>
      <c r="E343" s="8" t="s">
        <v>579</v>
      </c>
      <c r="F343" s="5">
        <v>21</v>
      </c>
      <c r="G343" s="8">
        <v>1</v>
      </c>
      <c r="H343" s="8" t="s">
        <v>2014</v>
      </c>
      <c r="I343" s="11" t="s">
        <v>867</v>
      </c>
      <c r="J343" s="8" t="s">
        <v>580</v>
      </c>
      <c r="K343" s="10">
        <v>36538</v>
      </c>
      <c r="L343" s="8"/>
      <c r="M343" s="48">
        <v>22331.19</v>
      </c>
      <c r="N343" s="13"/>
      <c r="O343" s="13"/>
      <c r="P343" s="8"/>
      <c r="Q343" s="8"/>
      <c r="R343" s="8"/>
      <c r="S343" s="8"/>
      <c r="T343" s="8"/>
      <c r="U343" s="8"/>
      <c r="V343" s="37">
        <v>1083</v>
      </c>
      <c r="W343" s="63">
        <v>36448</v>
      </c>
      <c r="X343" s="37" t="s">
        <v>2304</v>
      </c>
      <c r="Y343" s="37" t="s">
        <v>2305</v>
      </c>
      <c r="Z343" s="37" t="s">
        <v>2306</v>
      </c>
    </row>
    <row r="344" spans="1:26" ht="81" customHeight="1">
      <c r="A344" s="120">
        <f t="shared" si="5"/>
        <v>330</v>
      </c>
      <c r="B344" s="29" t="s">
        <v>862</v>
      </c>
      <c r="C344" s="2" t="s">
        <v>1034</v>
      </c>
      <c r="D344" s="8">
        <v>11</v>
      </c>
      <c r="E344" s="8" t="s">
        <v>582</v>
      </c>
      <c r="F344" s="5">
        <f>1095*1452/10000</f>
        <v>158.994</v>
      </c>
      <c r="G344" s="8" t="s">
        <v>583</v>
      </c>
      <c r="H344" s="8" t="s">
        <v>1882</v>
      </c>
      <c r="I344" s="11" t="s">
        <v>867</v>
      </c>
      <c r="J344" s="8" t="s">
        <v>584</v>
      </c>
      <c r="K344" s="10">
        <v>39380</v>
      </c>
      <c r="L344" s="8"/>
      <c r="M344" s="48">
        <f>1372976.7*1452/10000</f>
        <v>199356.21683999998</v>
      </c>
      <c r="N344" s="13"/>
      <c r="O344" s="13"/>
      <c r="P344" s="8"/>
      <c r="Q344" s="8"/>
      <c r="R344" s="8"/>
      <c r="S344" s="8"/>
      <c r="T344" s="8"/>
      <c r="U344" s="8"/>
      <c r="V344" s="37"/>
      <c r="W344" s="63"/>
      <c r="X344" s="37"/>
      <c r="Y344" s="37"/>
      <c r="Z344" s="37"/>
    </row>
    <row r="345" spans="1:26" ht="51">
      <c r="A345" s="120">
        <f t="shared" si="5"/>
        <v>331</v>
      </c>
      <c r="B345" s="29" t="s">
        <v>862</v>
      </c>
      <c r="C345" s="2" t="s">
        <v>197</v>
      </c>
      <c r="D345" s="8">
        <v>184</v>
      </c>
      <c r="E345" s="8" t="s">
        <v>585</v>
      </c>
      <c r="F345" s="5">
        <v>49</v>
      </c>
      <c r="G345" s="8">
        <v>1</v>
      </c>
      <c r="H345" s="8" t="s">
        <v>1981</v>
      </c>
      <c r="I345" s="11" t="s">
        <v>867</v>
      </c>
      <c r="J345" s="8" t="s">
        <v>586</v>
      </c>
      <c r="K345" s="10">
        <v>37350</v>
      </c>
      <c r="L345" s="8"/>
      <c r="M345" s="48">
        <v>47058.62</v>
      </c>
      <c r="N345" s="13"/>
      <c r="O345" s="13"/>
      <c r="P345" s="8"/>
      <c r="Q345" s="8"/>
      <c r="R345" s="8"/>
      <c r="S345" s="8"/>
      <c r="T345" s="8"/>
      <c r="U345" s="8"/>
      <c r="V345" s="37"/>
      <c r="W345" s="63"/>
      <c r="X345" s="37"/>
      <c r="Y345" s="37"/>
      <c r="Z345" s="37"/>
    </row>
    <row r="346" spans="1:26" ht="81.75" customHeight="1">
      <c r="A346" s="120">
        <f t="shared" si="5"/>
        <v>332</v>
      </c>
      <c r="B346" s="29" t="s">
        <v>862</v>
      </c>
      <c r="C346" s="2" t="s">
        <v>591</v>
      </c>
      <c r="D346" s="8"/>
      <c r="E346" s="8" t="s">
        <v>592</v>
      </c>
      <c r="F346" s="5">
        <v>37</v>
      </c>
      <c r="G346" s="8">
        <v>1</v>
      </c>
      <c r="H346" s="8" t="s">
        <v>2015</v>
      </c>
      <c r="I346" s="11" t="s">
        <v>867</v>
      </c>
      <c r="J346" s="8" t="s">
        <v>593</v>
      </c>
      <c r="K346" s="10">
        <v>36691</v>
      </c>
      <c r="L346" s="8"/>
      <c r="M346" s="48">
        <v>27964.3</v>
      </c>
      <c r="N346" s="13"/>
      <c r="O346" s="13"/>
      <c r="P346" s="8"/>
      <c r="Q346" s="8"/>
      <c r="R346" s="8"/>
      <c r="S346" s="8"/>
      <c r="T346" s="8"/>
      <c r="U346" s="8"/>
      <c r="V346" s="37"/>
      <c r="W346" s="63"/>
      <c r="X346" s="37"/>
      <c r="Y346" s="37"/>
      <c r="Z346" s="37"/>
    </row>
    <row r="347" spans="1:26" ht="76.5">
      <c r="A347" s="120">
        <f aca="true" t="shared" si="6" ref="A347:A354">A346+1</f>
        <v>333</v>
      </c>
      <c r="B347" s="29" t="s">
        <v>862</v>
      </c>
      <c r="C347" s="2" t="s">
        <v>863</v>
      </c>
      <c r="D347" s="8" t="s">
        <v>30</v>
      </c>
      <c r="E347" s="8" t="s">
        <v>594</v>
      </c>
      <c r="F347" s="5">
        <v>455</v>
      </c>
      <c r="G347" s="8">
        <v>1</v>
      </c>
      <c r="H347" s="8" t="s">
        <v>2016</v>
      </c>
      <c r="I347" s="11" t="s">
        <v>867</v>
      </c>
      <c r="J347" s="8" t="s">
        <v>595</v>
      </c>
      <c r="K347" s="10">
        <v>41359</v>
      </c>
      <c r="L347" s="8"/>
      <c r="M347" s="48">
        <v>1624973.35</v>
      </c>
      <c r="N347" s="13"/>
      <c r="O347" s="13"/>
      <c r="P347" s="8"/>
      <c r="Q347" s="8"/>
      <c r="R347" s="8"/>
      <c r="S347" s="8"/>
      <c r="T347" s="8"/>
      <c r="U347" s="8"/>
      <c r="V347" s="37"/>
      <c r="W347" s="63"/>
      <c r="X347" s="37"/>
      <c r="Y347" s="37"/>
      <c r="Z347" s="37"/>
    </row>
    <row r="348" spans="1:26" ht="102">
      <c r="A348" s="120">
        <f t="shared" si="6"/>
        <v>334</v>
      </c>
      <c r="B348" s="29" t="s">
        <v>862</v>
      </c>
      <c r="C348" s="2" t="s">
        <v>1011</v>
      </c>
      <c r="D348" s="8" t="s">
        <v>596</v>
      </c>
      <c r="E348" s="8" t="s">
        <v>597</v>
      </c>
      <c r="F348" s="5">
        <v>12.05</v>
      </c>
      <c r="G348" s="8" t="s">
        <v>598</v>
      </c>
      <c r="H348" s="8" t="s">
        <v>2017</v>
      </c>
      <c r="I348" s="11" t="s">
        <v>867</v>
      </c>
      <c r="J348" s="8" t="s">
        <v>599</v>
      </c>
      <c r="K348" s="10">
        <v>43173</v>
      </c>
      <c r="L348" s="8"/>
      <c r="M348" s="48">
        <v>17577.05</v>
      </c>
      <c r="N348" s="13" t="s">
        <v>2265</v>
      </c>
      <c r="O348" s="13" t="s">
        <v>2234</v>
      </c>
      <c r="P348" s="8"/>
      <c r="Q348" s="8"/>
      <c r="R348" s="8"/>
      <c r="S348" s="8"/>
      <c r="T348" s="8"/>
      <c r="U348" s="8"/>
      <c r="V348" s="37"/>
      <c r="W348" s="63"/>
      <c r="X348" s="37"/>
      <c r="Y348" s="37"/>
      <c r="Z348" s="37"/>
    </row>
    <row r="349" spans="1:26" ht="76.5">
      <c r="A349" s="120">
        <f t="shared" si="6"/>
        <v>335</v>
      </c>
      <c r="B349" s="29" t="s">
        <v>862</v>
      </c>
      <c r="C349" s="2" t="s">
        <v>998</v>
      </c>
      <c r="D349" s="8">
        <v>237</v>
      </c>
      <c r="E349" s="8" t="s">
        <v>603</v>
      </c>
      <c r="F349" s="5">
        <v>1195</v>
      </c>
      <c r="G349" s="8">
        <v>1</v>
      </c>
      <c r="H349" s="8" t="s">
        <v>1995</v>
      </c>
      <c r="I349" s="11" t="s">
        <v>867</v>
      </c>
      <c r="J349" s="8" t="s">
        <v>604</v>
      </c>
      <c r="K349" s="10">
        <v>43218</v>
      </c>
      <c r="L349" s="8"/>
      <c r="M349" s="48">
        <v>818491.35</v>
      </c>
      <c r="N349" s="13"/>
      <c r="O349" s="13"/>
      <c r="P349" s="8"/>
      <c r="Q349" s="8"/>
      <c r="R349" s="8"/>
      <c r="S349" s="8"/>
      <c r="T349" s="8"/>
      <c r="U349" s="8"/>
      <c r="V349" s="37"/>
      <c r="W349" s="63"/>
      <c r="X349" s="37"/>
      <c r="Y349" s="37"/>
      <c r="Z349" s="37"/>
    </row>
    <row r="350" spans="1:26" ht="51">
      <c r="A350" s="120">
        <f t="shared" si="6"/>
        <v>336</v>
      </c>
      <c r="B350" s="29" t="s">
        <v>862</v>
      </c>
      <c r="C350" s="2" t="s">
        <v>1354</v>
      </c>
      <c r="D350" s="8" t="s">
        <v>605</v>
      </c>
      <c r="E350" s="8" t="s">
        <v>606</v>
      </c>
      <c r="F350" s="5">
        <v>892</v>
      </c>
      <c r="G350" s="8">
        <v>1</v>
      </c>
      <c r="H350" s="8" t="s">
        <v>2018</v>
      </c>
      <c r="I350" s="11" t="s">
        <v>867</v>
      </c>
      <c r="J350" s="8" t="s">
        <v>607</v>
      </c>
      <c r="K350" s="10">
        <v>43228</v>
      </c>
      <c r="L350" s="8"/>
      <c r="M350" s="48">
        <v>2491345.83</v>
      </c>
      <c r="N350" s="13"/>
      <c r="O350" s="13"/>
      <c r="P350" s="8"/>
      <c r="Q350" s="8"/>
      <c r="R350" s="8"/>
      <c r="S350" s="8"/>
      <c r="T350" s="8"/>
      <c r="U350" s="8"/>
      <c r="V350" s="37"/>
      <c r="W350" s="37"/>
      <c r="X350" s="37"/>
      <c r="Y350" s="37"/>
      <c r="Z350" s="37"/>
    </row>
    <row r="351" spans="1:26" ht="114" customHeight="1">
      <c r="A351" s="120">
        <f t="shared" si="6"/>
        <v>337</v>
      </c>
      <c r="B351" s="29" t="s">
        <v>862</v>
      </c>
      <c r="C351" s="2" t="s">
        <v>1211</v>
      </c>
      <c r="D351" s="8" t="s">
        <v>608</v>
      </c>
      <c r="E351" s="8" t="s">
        <v>609</v>
      </c>
      <c r="F351" s="5">
        <v>300</v>
      </c>
      <c r="G351" s="8">
        <v>1</v>
      </c>
      <c r="H351" s="8" t="s">
        <v>2019</v>
      </c>
      <c r="I351" s="11" t="s">
        <v>867</v>
      </c>
      <c r="J351" s="8" t="s">
        <v>610</v>
      </c>
      <c r="K351" s="10">
        <v>43228</v>
      </c>
      <c r="L351" s="8"/>
      <c r="M351" s="48">
        <v>169913.46</v>
      </c>
      <c r="N351" s="13"/>
      <c r="O351" s="13"/>
      <c r="P351" s="8" t="s">
        <v>611</v>
      </c>
      <c r="Q351" s="8" t="s">
        <v>1412</v>
      </c>
      <c r="R351" s="10">
        <v>42429</v>
      </c>
      <c r="S351" s="8"/>
      <c r="T351" s="8"/>
      <c r="U351" s="8" t="s">
        <v>1986</v>
      </c>
      <c r="V351" s="37"/>
      <c r="W351" s="37"/>
      <c r="X351" s="37"/>
      <c r="Y351" s="37"/>
      <c r="Z351" s="37"/>
    </row>
    <row r="352" spans="1:26" ht="75">
      <c r="A352" s="120">
        <f t="shared" si="6"/>
        <v>338</v>
      </c>
      <c r="B352" s="29" t="s">
        <v>862</v>
      </c>
      <c r="C352" s="2" t="s">
        <v>863</v>
      </c>
      <c r="D352" s="8" t="s">
        <v>1411</v>
      </c>
      <c r="E352" s="8" t="s">
        <v>612</v>
      </c>
      <c r="F352" s="5">
        <v>522</v>
      </c>
      <c r="G352" s="8">
        <v>1</v>
      </c>
      <c r="H352" s="8" t="s">
        <v>2020</v>
      </c>
      <c r="I352" s="11" t="s">
        <v>867</v>
      </c>
      <c r="J352" s="8" t="s">
        <v>613</v>
      </c>
      <c r="K352" s="10">
        <v>43241</v>
      </c>
      <c r="L352" s="8"/>
      <c r="M352" s="48">
        <v>356348.52</v>
      </c>
      <c r="N352" s="13"/>
      <c r="O352" s="13"/>
      <c r="P352" s="8"/>
      <c r="Q352" s="8"/>
      <c r="R352" s="8"/>
      <c r="S352" s="8"/>
      <c r="T352" s="8"/>
      <c r="U352" s="8"/>
      <c r="V352" s="37">
        <v>7835</v>
      </c>
      <c r="W352" s="63">
        <v>43312</v>
      </c>
      <c r="X352" s="37" t="s">
        <v>31</v>
      </c>
      <c r="Y352" s="37" t="s">
        <v>2021</v>
      </c>
      <c r="Z352" s="37" t="s">
        <v>2022</v>
      </c>
    </row>
    <row r="353" spans="1:26" ht="51">
      <c r="A353" s="120">
        <f t="shared" si="6"/>
        <v>339</v>
      </c>
      <c r="B353" s="29" t="s">
        <v>862</v>
      </c>
      <c r="C353" s="2" t="s">
        <v>998</v>
      </c>
      <c r="D353" s="8">
        <v>196</v>
      </c>
      <c r="E353" s="8" t="s">
        <v>614</v>
      </c>
      <c r="F353" s="5">
        <v>1154</v>
      </c>
      <c r="G353" s="8">
        <v>1</v>
      </c>
      <c r="H353" s="8" t="s">
        <v>1996</v>
      </c>
      <c r="I353" s="11" t="s">
        <v>867</v>
      </c>
      <c r="J353" s="8" t="s">
        <v>615</v>
      </c>
      <c r="K353" s="10">
        <v>43215</v>
      </c>
      <c r="L353" s="8"/>
      <c r="M353" s="48">
        <v>1446954.44</v>
      </c>
      <c r="N353" s="13"/>
      <c r="O353" s="13"/>
      <c r="P353" s="8"/>
      <c r="Q353" s="8"/>
      <c r="R353" s="8"/>
      <c r="S353" s="8"/>
      <c r="T353" s="8"/>
      <c r="U353" s="8"/>
      <c r="V353" s="37"/>
      <c r="W353" s="63"/>
      <c r="X353" s="37"/>
      <c r="Y353" s="37"/>
      <c r="Z353" s="37"/>
    </row>
    <row r="354" spans="1:26" ht="51">
      <c r="A354" s="120">
        <f t="shared" si="6"/>
        <v>340</v>
      </c>
      <c r="B354" s="29" t="s">
        <v>862</v>
      </c>
      <c r="C354" s="2" t="s">
        <v>1020</v>
      </c>
      <c r="D354" s="8">
        <v>30</v>
      </c>
      <c r="E354" s="8" t="s">
        <v>527</v>
      </c>
      <c r="F354" s="5">
        <v>5171</v>
      </c>
      <c r="G354" s="8">
        <v>1</v>
      </c>
      <c r="H354" s="8" t="s">
        <v>2023</v>
      </c>
      <c r="I354" s="11" t="s">
        <v>867</v>
      </c>
      <c r="J354" s="8" t="s">
        <v>617</v>
      </c>
      <c r="K354" s="10">
        <v>43257</v>
      </c>
      <c r="L354" s="8"/>
      <c r="M354" s="48">
        <v>1277030.16</v>
      </c>
      <c r="N354" s="13"/>
      <c r="O354" s="13"/>
      <c r="P354" s="8"/>
      <c r="Q354" s="8"/>
      <c r="R354" s="8"/>
      <c r="S354" s="8"/>
      <c r="T354" s="8"/>
      <c r="U354" s="8"/>
      <c r="V354" s="37"/>
      <c r="W354" s="37"/>
      <c r="X354" s="37"/>
      <c r="Y354" s="37"/>
      <c r="Z354" s="37"/>
    </row>
    <row r="355" spans="1:26" ht="45" customHeight="1">
      <c r="A355" s="121">
        <f>A354+1</f>
        <v>341</v>
      </c>
      <c r="B355" s="29" t="s">
        <v>862</v>
      </c>
      <c r="C355" s="2" t="s">
        <v>345</v>
      </c>
      <c r="D355" s="8" t="s">
        <v>618</v>
      </c>
      <c r="E355" s="8" t="s">
        <v>619</v>
      </c>
      <c r="F355" s="5">
        <v>64.2</v>
      </c>
      <c r="G355" s="8" t="s">
        <v>620</v>
      </c>
      <c r="H355" s="8" t="s">
        <v>2024</v>
      </c>
      <c r="I355" s="11" t="s">
        <v>867</v>
      </c>
      <c r="J355" s="83" t="s">
        <v>621</v>
      </c>
      <c r="K355" s="10">
        <v>43228</v>
      </c>
      <c r="L355" s="8"/>
      <c r="M355" s="48">
        <v>107932.78</v>
      </c>
      <c r="N355" s="13"/>
      <c r="O355" s="13"/>
      <c r="P355" s="8"/>
      <c r="Q355" s="8"/>
      <c r="R355" s="8"/>
      <c r="S355" s="8"/>
      <c r="T355" s="8"/>
      <c r="U355" s="8"/>
      <c r="V355" s="37"/>
      <c r="W355" s="37"/>
      <c r="X355" s="37"/>
      <c r="Y355" s="37"/>
      <c r="Z355" s="37"/>
    </row>
    <row r="356" spans="1:26" ht="102">
      <c r="A356" s="121"/>
      <c r="B356" s="29" t="s">
        <v>862</v>
      </c>
      <c r="C356" s="2" t="s">
        <v>345</v>
      </c>
      <c r="D356" s="8" t="s">
        <v>622</v>
      </c>
      <c r="E356" s="8" t="s">
        <v>619</v>
      </c>
      <c r="F356" s="5">
        <v>94.73</v>
      </c>
      <c r="G356" s="8" t="s">
        <v>620</v>
      </c>
      <c r="H356" s="8" t="s">
        <v>2024</v>
      </c>
      <c r="I356" s="11" t="s">
        <v>867</v>
      </c>
      <c r="J356" s="83" t="s">
        <v>623</v>
      </c>
      <c r="K356" s="10">
        <v>43228</v>
      </c>
      <c r="L356" s="8"/>
      <c r="M356" s="48">
        <v>159248.19</v>
      </c>
      <c r="N356" s="13" t="s">
        <v>2266</v>
      </c>
      <c r="O356" s="13" t="s">
        <v>2256</v>
      </c>
      <c r="P356" s="8"/>
      <c r="Q356" s="8"/>
      <c r="R356" s="8"/>
      <c r="S356" s="8"/>
      <c r="T356" s="8"/>
      <c r="U356" s="8"/>
      <c r="V356" s="37"/>
      <c r="W356" s="37"/>
      <c r="X356" s="37"/>
      <c r="Y356" s="37"/>
      <c r="Z356" s="37"/>
    </row>
    <row r="357" spans="1:26" ht="102">
      <c r="A357" s="121"/>
      <c r="B357" s="29" t="s">
        <v>862</v>
      </c>
      <c r="C357" s="2" t="s">
        <v>345</v>
      </c>
      <c r="D357" s="8" t="s">
        <v>624</v>
      </c>
      <c r="E357" s="8" t="s">
        <v>619</v>
      </c>
      <c r="F357" s="5">
        <v>95.06</v>
      </c>
      <c r="G357" s="8" t="s">
        <v>620</v>
      </c>
      <c r="H357" s="8" t="s">
        <v>2024</v>
      </c>
      <c r="I357" s="11" t="s">
        <v>867</v>
      </c>
      <c r="J357" s="83" t="s">
        <v>625</v>
      </c>
      <c r="K357" s="10">
        <v>43228</v>
      </c>
      <c r="L357" s="8"/>
      <c r="M357" s="48">
        <v>159816.26</v>
      </c>
      <c r="N357" s="13" t="s">
        <v>2267</v>
      </c>
      <c r="O357" s="13" t="s">
        <v>2257</v>
      </c>
      <c r="P357" s="8"/>
      <c r="Q357" s="8"/>
      <c r="R357" s="8"/>
      <c r="S357" s="8"/>
      <c r="T357" s="8"/>
      <c r="U357" s="8"/>
      <c r="V357" s="37"/>
      <c r="W357" s="37"/>
      <c r="X357" s="37"/>
      <c r="Y357" s="37"/>
      <c r="Z357" s="37"/>
    </row>
    <row r="358" spans="1:26" ht="102">
      <c r="A358" s="121"/>
      <c r="B358" s="29" t="s">
        <v>862</v>
      </c>
      <c r="C358" s="2" t="s">
        <v>345</v>
      </c>
      <c r="D358" s="8" t="s">
        <v>626</v>
      </c>
      <c r="E358" s="8" t="s">
        <v>619</v>
      </c>
      <c r="F358" s="5">
        <v>62.06</v>
      </c>
      <c r="G358" s="8" t="s">
        <v>620</v>
      </c>
      <c r="H358" s="8" t="s">
        <v>2024</v>
      </c>
      <c r="I358" s="11" t="s">
        <v>867</v>
      </c>
      <c r="J358" s="83" t="s">
        <v>627</v>
      </c>
      <c r="K358" s="10">
        <v>43228</v>
      </c>
      <c r="L358" s="8"/>
      <c r="M358" s="48">
        <v>104335.02</v>
      </c>
      <c r="N358" s="13" t="s">
        <v>2268</v>
      </c>
      <c r="O358" s="13" t="s">
        <v>2258</v>
      </c>
      <c r="P358" s="8"/>
      <c r="Q358" s="8"/>
      <c r="R358" s="8"/>
      <c r="S358" s="8"/>
      <c r="T358" s="8"/>
      <c r="U358" s="8"/>
      <c r="V358" s="37"/>
      <c r="W358" s="37"/>
      <c r="X358" s="37"/>
      <c r="Y358" s="37"/>
      <c r="Z358" s="37"/>
    </row>
    <row r="359" spans="1:26" ht="102">
      <c r="A359" s="121"/>
      <c r="B359" s="29" t="s">
        <v>862</v>
      </c>
      <c r="C359" s="2" t="s">
        <v>345</v>
      </c>
      <c r="D359" s="8" t="s">
        <v>628</v>
      </c>
      <c r="E359" s="8" t="s">
        <v>619</v>
      </c>
      <c r="F359" s="5">
        <v>74.45</v>
      </c>
      <c r="G359" s="8" t="s">
        <v>620</v>
      </c>
      <c r="H359" s="8" t="s">
        <v>2024</v>
      </c>
      <c r="I359" s="11" t="s">
        <v>867</v>
      </c>
      <c r="J359" s="83" t="s">
        <v>629</v>
      </c>
      <c r="K359" s="10">
        <v>43228</v>
      </c>
      <c r="L359" s="8"/>
      <c r="M359" s="48">
        <v>125164.15</v>
      </c>
      <c r="N359" s="13" t="s">
        <v>2269</v>
      </c>
      <c r="O359" s="13" t="s">
        <v>2259</v>
      </c>
      <c r="P359" s="8"/>
      <c r="Q359" s="8"/>
      <c r="R359" s="8"/>
      <c r="S359" s="8"/>
      <c r="T359" s="8"/>
      <c r="U359" s="8"/>
      <c r="V359" s="37"/>
      <c r="W359" s="37"/>
      <c r="X359" s="37"/>
      <c r="Y359" s="37"/>
      <c r="Z359" s="37"/>
    </row>
    <row r="360" spans="1:26" ht="102">
      <c r="A360" s="121"/>
      <c r="B360" s="29" t="s">
        <v>862</v>
      </c>
      <c r="C360" s="2" t="s">
        <v>345</v>
      </c>
      <c r="D360" s="8" t="s">
        <v>630</v>
      </c>
      <c r="E360" s="8" t="s">
        <v>619</v>
      </c>
      <c r="F360" s="5">
        <v>91.35</v>
      </c>
      <c r="G360" s="8" t="s">
        <v>620</v>
      </c>
      <c r="H360" s="8" t="s">
        <v>2024</v>
      </c>
      <c r="I360" s="11" t="s">
        <v>867</v>
      </c>
      <c r="J360" s="83" t="s">
        <v>2109</v>
      </c>
      <c r="K360" s="10">
        <v>43228</v>
      </c>
      <c r="L360" s="8"/>
      <c r="M360" s="48">
        <v>153567.52</v>
      </c>
      <c r="N360" s="13" t="s">
        <v>2270</v>
      </c>
      <c r="O360" s="13" t="s">
        <v>2260</v>
      </c>
      <c r="P360" s="8"/>
      <c r="Q360" s="8"/>
      <c r="R360" s="8"/>
      <c r="S360" s="8"/>
      <c r="T360" s="8"/>
      <c r="U360" s="8"/>
      <c r="V360" s="37"/>
      <c r="W360" s="37"/>
      <c r="X360" s="37"/>
      <c r="Y360" s="37"/>
      <c r="Z360" s="37"/>
    </row>
    <row r="361" spans="1:26" ht="102">
      <c r="A361" s="121"/>
      <c r="B361" s="29" t="s">
        <v>862</v>
      </c>
      <c r="C361" s="2" t="s">
        <v>345</v>
      </c>
      <c r="D361" s="8" t="s">
        <v>631</v>
      </c>
      <c r="E361" s="8" t="s">
        <v>619</v>
      </c>
      <c r="F361" s="5">
        <v>64.65</v>
      </c>
      <c r="G361" s="8" t="s">
        <v>620</v>
      </c>
      <c r="H361" s="8" t="s">
        <v>2024</v>
      </c>
      <c r="I361" s="11" t="s">
        <v>867</v>
      </c>
      <c r="J361" s="83" t="s">
        <v>632</v>
      </c>
      <c r="K361" s="10">
        <v>43228</v>
      </c>
      <c r="L361" s="8"/>
      <c r="M361" s="48">
        <v>108690.2</v>
      </c>
      <c r="N361" s="13" t="s">
        <v>2271</v>
      </c>
      <c r="O361" s="13" t="s">
        <v>2261</v>
      </c>
      <c r="P361" s="8"/>
      <c r="Q361" s="8"/>
      <c r="R361" s="8"/>
      <c r="S361" s="8"/>
      <c r="T361" s="8"/>
      <c r="U361" s="8"/>
      <c r="V361" s="37"/>
      <c r="W361" s="37"/>
      <c r="X361" s="37"/>
      <c r="Y361" s="37"/>
      <c r="Z361" s="37"/>
    </row>
    <row r="362" spans="1:26" ht="102">
      <c r="A362" s="121"/>
      <c r="B362" s="29" t="s">
        <v>862</v>
      </c>
      <c r="C362" s="2" t="s">
        <v>345</v>
      </c>
      <c r="D362" s="8" t="s">
        <v>633</v>
      </c>
      <c r="E362" s="8" t="s">
        <v>619</v>
      </c>
      <c r="F362" s="5">
        <v>64.54</v>
      </c>
      <c r="G362" s="8" t="s">
        <v>620</v>
      </c>
      <c r="H362" s="8" t="s">
        <v>2024</v>
      </c>
      <c r="I362" s="11" t="s">
        <v>867</v>
      </c>
      <c r="J362" s="83" t="s">
        <v>634</v>
      </c>
      <c r="K362" s="10">
        <v>43228</v>
      </c>
      <c r="L362" s="8"/>
      <c r="M362" s="48">
        <v>108500.85</v>
      </c>
      <c r="N362" s="13" t="s">
        <v>2272</v>
      </c>
      <c r="O362" s="13" t="s">
        <v>2262</v>
      </c>
      <c r="P362" s="8"/>
      <c r="Q362" s="8"/>
      <c r="R362" s="8"/>
      <c r="S362" s="8"/>
      <c r="T362" s="8"/>
      <c r="U362" s="8"/>
      <c r="V362" s="37"/>
      <c r="W362" s="37"/>
      <c r="X362" s="37"/>
      <c r="Y362" s="37"/>
      <c r="Z362" s="37"/>
    </row>
    <row r="363" spans="1:26" ht="102">
      <c r="A363" s="121"/>
      <c r="B363" s="29" t="s">
        <v>862</v>
      </c>
      <c r="C363" s="2" t="s">
        <v>345</v>
      </c>
      <c r="D363" s="8" t="s">
        <v>635</v>
      </c>
      <c r="E363" s="8" t="s">
        <v>619</v>
      </c>
      <c r="F363" s="5">
        <v>63.64</v>
      </c>
      <c r="G363" s="8" t="s">
        <v>620</v>
      </c>
      <c r="H363" s="8" t="s">
        <v>2024</v>
      </c>
      <c r="I363" s="11" t="s">
        <v>867</v>
      </c>
      <c r="J363" s="83" t="s">
        <v>636</v>
      </c>
      <c r="K363" s="10">
        <v>43228</v>
      </c>
      <c r="L363" s="8"/>
      <c r="M363" s="48">
        <v>106986</v>
      </c>
      <c r="N363" s="13" t="s">
        <v>2263</v>
      </c>
      <c r="O363" s="13" t="s">
        <v>2264</v>
      </c>
      <c r="P363" s="8"/>
      <c r="Q363" s="8"/>
      <c r="R363" s="8"/>
      <c r="S363" s="8"/>
      <c r="T363" s="8"/>
      <c r="U363" s="8"/>
      <c r="V363" s="37"/>
      <c r="W363" s="37"/>
      <c r="X363" s="37"/>
      <c r="Y363" s="37"/>
      <c r="Z363" s="37"/>
    </row>
    <row r="364" spans="1:26" ht="76.5">
      <c r="A364" s="121">
        <f>A355+1</f>
        <v>342</v>
      </c>
      <c r="B364" s="29" t="s">
        <v>862</v>
      </c>
      <c r="C364" s="2" t="s">
        <v>764</v>
      </c>
      <c r="D364" s="8" t="s">
        <v>637</v>
      </c>
      <c r="E364" s="8" t="s">
        <v>638</v>
      </c>
      <c r="F364" s="5">
        <v>12.73</v>
      </c>
      <c r="G364" s="8" t="s">
        <v>639</v>
      </c>
      <c r="H364" s="8" t="s">
        <v>2025</v>
      </c>
      <c r="I364" s="11" t="s">
        <v>867</v>
      </c>
      <c r="J364" s="83" t="s">
        <v>640</v>
      </c>
      <c r="K364" s="10">
        <v>43228</v>
      </c>
      <c r="L364" s="8"/>
      <c r="M364" s="48">
        <v>18573.27</v>
      </c>
      <c r="N364" s="13" t="s">
        <v>2273</v>
      </c>
      <c r="O364" s="13" t="s">
        <v>2274</v>
      </c>
      <c r="P364" s="8"/>
      <c r="Q364" s="8"/>
      <c r="R364" s="8"/>
      <c r="S364" s="8"/>
      <c r="T364" s="8"/>
      <c r="U364" s="8"/>
      <c r="V364" s="37"/>
      <c r="W364" s="37"/>
      <c r="X364" s="37"/>
      <c r="Y364" s="37"/>
      <c r="Z364" s="37"/>
    </row>
    <row r="365" spans="1:26" ht="102">
      <c r="A365" s="121"/>
      <c r="B365" s="29" t="s">
        <v>862</v>
      </c>
      <c r="C365" s="2" t="s">
        <v>764</v>
      </c>
      <c r="D365" s="8" t="s">
        <v>643</v>
      </c>
      <c r="E365" s="8" t="s">
        <v>638</v>
      </c>
      <c r="F365" s="5">
        <v>16.64</v>
      </c>
      <c r="G365" s="8" t="s">
        <v>639</v>
      </c>
      <c r="H365" s="8" t="s">
        <v>2025</v>
      </c>
      <c r="I365" s="11" t="s">
        <v>867</v>
      </c>
      <c r="J365" s="83" t="s">
        <v>641</v>
      </c>
      <c r="K365" s="10">
        <v>43228</v>
      </c>
      <c r="L365" s="8"/>
      <c r="M365" s="48">
        <v>18430.67</v>
      </c>
      <c r="N365" s="13" t="s">
        <v>2275</v>
      </c>
      <c r="O365" s="13" t="s">
        <v>2276</v>
      </c>
      <c r="P365" s="8"/>
      <c r="Q365" s="8"/>
      <c r="R365" s="8"/>
      <c r="S365" s="8"/>
      <c r="T365" s="8"/>
      <c r="U365" s="8"/>
      <c r="V365" s="37"/>
      <c r="W365" s="37"/>
      <c r="X365" s="37"/>
      <c r="Y365" s="37"/>
      <c r="Z365" s="37"/>
    </row>
    <row r="366" spans="1:26" ht="63.75">
      <c r="A366" s="121"/>
      <c r="B366" s="29" t="s">
        <v>862</v>
      </c>
      <c r="C366" s="2" t="s">
        <v>764</v>
      </c>
      <c r="D366" s="8" t="s">
        <v>642</v>
      </c>
      <c r="E366" s="8" t="s">
        <v>638</v>
      </c>
      <c r="F366" s="5">
        <v>6.01</v>
      </c>
      <c r="G366" s="8" t="s">
        <v>639</v>
      </c>
      <c r="H366" s="8" t="s">
        <v>2025</v>
      </c>
      <c r="I366" s="11" t="s">
        <v>867</v>
      </c>
      <c r="J366" s="83" t="s">
        <v>644</v>
      </c>
      <c r="K366" s="10">
        <v>43228</v>
      </c>
      <c r="L366" s="8"/>
      <c r="M366" s="48">
        <v>8769.72</v>
      </c>
      <c r="N366" s="13"/>
      <c r="O366" s="13"/>
      <c r="P366" s="8"/>
      <c r="Q366" s="8"/>
      <c r="R366" s="8"/>
      <c r="S366" s="8"/>
      <c r="T366" s="8"/>
      <c r="U366" s="8"/>
      <c r="V366" s="37"/>
      <c r="W366" s="37"/>
      <c r="X366" s="37"/>
      <c r="Y366" s="37"/>
      <c r="Z366" s="37"/>
    </row>
    <row r="367" spans="1:26" ht="102">
      <c r="A367" s="121"/>
      <c r="B367" s="29" t="s">
        <v>862</v>
      </c>
      <c r="C367" s="2" t="s">
        <v>764</v>
      </c>
      <c r="D367" s="8" t="s">
        <v>645</v>
      </c>
      <c r="E367" s="8" t="s">
        <v>638</v>
      </c>
      <c r="F367" s="5">
        <v>12.32</v>
      </c>
      <c r="G367" s="8" t="s">
        <v>639</v>
      </c>
      <c r="H367" s="8" t="s">
        <v>2025</v>
      </c>
      <c r="I367" s="11" t="s">
        <v>867</v>
      </c>
      <c r="J367" s="83" t="s">
        <v>646</v>
      </c>
      <c r="K367" s="10">
        <v>43228</v>
      </c>
      <c r="L367" s="8"/>
      <c r="M367" s="48">
        <v>17967023</v>
      </c>
      <c r="N367" s="13" t="s">
        <v>2277</v>
      </c>
      <c r="O367" s="13" t="s">
        <v>2278</v>
      </c>
      <c r="P367" s="8"/>
      <c r="Q367" s="8"/>
      <c r="R367" s="8"/>
      <c r="S367" s="8"/>
      <c r="T367" s="8"/>
      <c r="U367" s="8"/>
      <c r="V367" s="37"/>
      <c r="W367" s="37"/>
      <c r="X367" s="37"/>
      <c r="Y367" s="37"/>
      <c r="Z367" s="37"/>
    </row>
    <row r="368" spans="1:26" ht="63.75">
      <c r="A368" s="121"/>
      <c r="B368" s="29" t="s">
        <v>862</v>
      </c>
      <c r="C368" s="2" t="s">
        <v>764</v>
      </c>
      <c r="D368" s="8" t="s">
        <v>647</v>
      </c>
      <c r="E368" s="8" t="s">
        <v>638</v>
      </c>
      <c r="F368" s="5">
        <v>12.73</v>
      </c>
      <c r="G368" s="8" t="s">
        <v>639</v>
      </c>
      <c r="H368" s="8" t="s">
        <v>2025</v>
      </c>
      <c r="I368" s="11" t="s">
        <v>867</v>
      </c>
      <c r="J368" s="83" t="s">
        <v>648</v>
      </c>
      <c r="K368" s="10">
        <v>43228</v>
      </c>
      <c r="L368" s="8"/>
      <c r="M368" s="48">
        <v>18573.27</v>
      </c>
      <c r="N368" s="13"/>
      <c r="O368" s="13"/>
      <c r="P368" s="8"/>
      <c r="Q368" s="8"/>
      <c r="R368" s="8"/>
      <c r="S368" s="8"/>
      <c r="T368" s="8"/>
      <c r="U368" s="8"/>
      <c r="V368" s="37"/>
      <c r="W368" s="37"/>
      <c r="X368" s="37"/>
      <c r="Y368" s="37"/>
      <c r="Z368" s="37"/>
    </row>
    <row r="369" spans="1:26" ht="102">
      <c r="A369" s="121"/>
      <c r="B369" s="29" t="s">
        <v>862</v>
      </c>
      <c r="C369" s="2" t="s">
        <v>764</v>
      </c>
      <c r="D369" s="8" t="s">
        <v>649</v>
      </c>
      <c r="E369" s="8" t="s">
        <v>638</v>
      </c>
      <c r="F369" s="5">
        <v>12.39</v>
      </c>
      <c r="G369" s="8" t="s">
        <v>639</v>
      </c>
      <c r="H369" s="8" t="s">
        <v>2025</v>
      </c>
      <c r="I369" s="11" t="s">
        <v>867</v>
      </c>
      <c r="J369" s="83" t="s">
        <v>650</v>
      </c>
      <c r="K369" s="10">
        <v>43228</v>
      </c>
      <c r="L369" s="8"/>
      <c r="M369" s="48">
        <v>18074.18</v>
      </c>
      <c r="N369" s="13" t="s">
        <v>2279</v>
      </c>
      <c r="O369" s="13" t="s">
        <v>2280</v>
      </c>
      <c r="P369" s="8"/>
      <c r="Q369" s="8"/>
      <c r="R369" s="8"/>
      <c r="S369" s="8"/>
      <c r="T369" s="8"/>
      <c r="U369" s="8"/>
      <c r="V369" s="37"/>
      <c r="W369" s="37"/>
      <c r="X369" s="37"/>
      <c r="Y369" s="37"/>
      <c r="Z369" s="37"/>
    </row>
    <row r="370" spans="1:26" ht="63.75">
      <c r="A370" s="121"/>
      <c r="B370" s="29" t="s">
        <v>862</v>
      </c>
      <c r="C370" s="2" t="s">
        <v>764</v>
      </c>
      <c r="D370" s="8" t="s">
        <v>651</v>
      </c>
      <c r="E370" s="8" t="s">
        <v>638</v>
      </c>
      <c r="F370" s="5">
        <v>7.48</v>
      </c>
      <c r="G370" s="8" t="s">
        <v>639</v>
      </c>
      <c r="H370" s="8" t="s">
        <v>2025</v>
      </c>
      <c r="I370" s="11" t="s">
        <v>867</v>
      </c>
      <c r="J370" s="83" t="s">
        <v>652</v>
      </c>
      <c r="K370" s="10">
        <v>43228</v>
      </c>
      <c r="L370" s="8"/>
      <c r="M370" s="48">
        <v>10908.68</v>
      </c>
      <c r="N370" s="13"/>
      <c r="O370" s="13"/>
      <c r="P370" s="8"/>
      <c r="Q370" s="8"/>
      <c r="R370" s="8"/>
      <c r="S370" s="8"/>
      <c r="T370" s="8"/>
      <c r="U370" s="8"/>
      <c r="V370" s="37"/>
      <c r="W370" s="37"/>
      <c r="X370" s="37"/>
      <c r="Y370" s="37"/>
      <c r="Z370" s="37"/>
    </row>
    <row r="371" spans="1:26" ht="63.75">
      <c r="A371" s="121"/>
      <c r="B371" s="29" t="s">
        <v>862</v>
      </c>
      <c r="C371" s="2" t="s">
        <v>764</v>
      </c>
      <c r="D371" s="8" t="s">
        <v>653</v>
      </c>
      <c r="E371" s="8" t="s">
        <v>638</v>
      </c>
      <c r="F371" s="5">
        <v>9.24</v>
      </c>
      <c r="G371" s="8" t="s">
        <v>639</v>
      </c>
      <c r="H371" s="8" t="s">
        <v>2025</v>
      </c>
      <c r="I371" s="11" t="s">
        <v>867</v>
      </c>
      <c r="J371" s="83" t="s">
        <v>654</v>
      </c>
      <c r="K371" s="10">
        <v>43228</v>
      </c>
      <c r="L371" s="8"/>
      <c r="M371" s="48">
        <v>13475.42</v>
      </c>
      <c r="N371" s="13"/>
      <c r="O371" s="13"/>
      <c r="P371" s="8"/>
      <c r="Q371" s="8"/>
      <c r="R371" s="8"/>
      <c r="S371" s="8"/>
      <c r="T371" s="8"/>
      <c r="U371" s="8"/>
      <c r="V371" s="37"/>
      <c r="W371" s="37"/>
      <c r="X371" s="37"/>
      <c r="Y371" s="37"/>
      <c r="Z371" s="37"/>
    </row>
    <row r="372" spans="1:26" ht="102">
      <c r="A372" s="121"/>
      <c r="B372" s="29" t="s">
        <v>862</v>
      </c>
      <c r="C372" s="2" t="s">
        <v>764</v>
      </c>
      <c r="D372" s="8" t="s">
        <v>655</v>
      </c>
      <c r="E372" s="8" t="s">
        <v>638</v>
      </c>
      <c r="F372" s="5">
        <v>7.41</v>
      </c>
      <c r="G372" s="8" t="s">
        <v>639</v>
      </c>
      <c r="H372" s="8" t="s">
        <v>2025</v>
      </c>
      <c r="I372" s="11" t="s">
        <v>867</v>
      </c>
      <c r="J372" s="83" t="s">
        <v>656</v>
      </c>
      <c r="K372" s="10">
        <v>43228</v>
      </c>
      <c r="L372" s="8"/>
      <c r="M372" s="48">
        <v>10801.73</v>
      </c>
      <c r="N372" s="13" t="s">
        <v>2281</v>
      </c>
      <c r="O372" s="13" t="s">
        <v>2282</v>
      </c>
      <c r="P372" s="8"/>
      <c r="Q372" s="8"/>
      <c r="R372" s="8"/>
      <c r="S372" s="8"/>
      <c r="T372" s="8"/>
      <c r="U372" s="8"/>
      <c r="V372" s="37"/>
      <c r="W372" s="37"/>
      <c r="X372" s="37"/>
      <c r="Y372" s="37"/>
      <c r="Z372" s="37"/>
    </row>
    <row r="373" spans="1:26" ht="63.75">
      <c r="A373" s="121"/>
      <c r="B373" s="29" t="s">
        <v>862</v>
      </c>
      <c r="C373" s="2" t="s">
        <v>764</v>
      </c>
      <c r="D373" s="8" t="s">
        <v>657</v>
      </c>
      <c r="E373" s="8" t="s">
        <v>638</v>
      </c>
      <c r="F373" s="5">
        <v>6.11</v>
      </c>
      <c r="G373" s="8" t="s">
        <v>639</v>
      </c>
      <c r="H373" s="8" t="s">
        <v>2025</v>
      </c>
      <c r="I373" s="11" t="s">
        <v>867</v>
      </c>
      <c r="J373" s="83" t="s">
        <v>658</v>
      </c>
      <c r="K373" s="10">
        <v>43228</v>
      </c>
      <c r="L373" s="8"/>
      <c r="M373" s="48">
        <v>8912.32</v>
      </c>
      <c r="N373" s="13" t="s">
        <v>2283</v>
      </c>
      <c r="O373" s="13" t="s">
        <v>2284</v>
      </c>
      <c r="P373" s="8"/>
      <c r="Q373" s="8"/>
      <c r="R373" s="8"/>
      <c r="S373" s="8"/>
      <c r="T373" s="8"/>
      <c r="U373" s="8"/>
      <c r="V373" s="37"/>
      <c r="W373" s="37"/>
      <c r="X373" s="37"/>
      <c r="Y373" s="37"/>
      <c r="Z373" s="37"/>
    </row>
    <row r="374" spans="1:26" ht="102">
      <c r="A374" s="121"/>
      <c r="B374" s="29" t="s">
        <v>862</v>
      </c>
      <c r="C374" s="2" t="s">
        <v>764</v>
      </c>
      <c r="D374" s="8" t="s">
        <v>659</v>
      </c>
      <c r="E374" s="8" t="s">
        <v>638</v>
      </c>
      <c r="F374" s="5">
        <v>7.94</v>
      </c>
      <c r="G374" s="8" t="s">
        <v>639</v>
      </c>
      <c r="H374" s="8" t="s">
        <v>2025</v>
      </c>
      <c r="I374" s="11" t="s">
        <v>867</v>
      </c>
      <c r="J374" s="83" t="s">
        <v>660</v>
      </c>
      <c r="K374" s="10">
        <v>43228</v>
      </c>
      <c r="L374" s="8"/>
      <c r="M374" s="48">
        <v>11586.01</v>
      </c>
      <c r="N374" s="13" t="s">
        <v>2285</v>
      </c>
      <c r="O374" s="13" t="s">
        <v>2286</v>
      </c>
      <c r="P374" s="8"/>
      <c r="Q374" s="8"/>
      <c r="R374" s="8"/>
      <c r="S374" s="8"/>
      <c r="T374" s="8"/>
      <c r="U374" s="8"/>
      <c r="V374" s="37"/>
      <c r="W374" s="37"/>
      <c r="X374" s="37"/>
      <c r="Y374" s="37"/>
      <c r="Z374" s="37"/>
    </row>
    <row r="375" spans="1:26" ht="102">
      <c r="A375" s="121"/>
      <c r="B375" s="29" t="s">
        <v>862</v>
      </c>
      <c r="C375" s="2" t="s">
        <v>764</v>
      </c>
      <c r="D375" s="8" t="s">
        <v>661</v>
      </c>
      <c r="E375" s="8" t="s">
        <v>638</v>
      </c>
      <c r="F375" s="5">
        <v>7.8</v>
      </c>
      <c r="G375" s="8" t="s">
        <v>639</v>
      </c>
      <c r="H375" s="8" t="s">
        <v>2025</v>
      </c>
      <c r="I375" s="11" t="s">
        <v>867</v>
      </c>
      <c r="J375" s="83" t="s">
        <v>662</v>
      </c>
      <c r="K375" s="10">
        <v>43228</v>
      </c>
      <c r="L375" s="8"/>
      <c r="M375" s="48">
        <v>11372.12</v>
      </c>
      <c r="N375" s="13" t="s">
        <v>2287</v>
      </c>
      <c r="O375" s="13" t="s">
        <v>2288</v>
      </c>
      <c r="P375" s="8"/>
      <c r="Q375" s="8"/>
      <c r="R375" s="8"/>
      <c r="S375" s="8"/>
      <c r="T375" s="8"/>
      <c r="U375" s="8"/>
      <c r="V375" s="37"/>
      <c r="W375" s="37"/>
      <c r="X375" s="37"/>
      <c r="Y375" s="37"/>
      <c r="Z375" s="37"/>
    </row>
    <row r="376" spans="1:26" ht="102">
      <c r="A376" s="121"/>
      <c r="B376" s="29" t="s">
        <v>862</v>
      </c>
      <c r="C376" s="2" t="s">
        <v>764</v>
      </c>
      <c r="D376" s="8" t="s">
        <v>663</v>
      </c>
      <c r="E376" s="8" t="s">
        <v>638</v>
      </c>
      <c r="F376" s="5">
        <v>7.99</v>
      </c>
      <c r="G376" s="8" t="s">
        <v>639</v>
      </c>
      <c r="H376" s="8" t="s">
        <v>2025</v>
      </c>
      <c r="I376" s="11" t="s">
        <v>867</v>
      </c>
      <c r="J376" s="83" t="s">
        <v>664</v>
      </c>
      <c r="K376" s="10">
        <v>43228</v>
      </c>
      <c r="L376" s="8"/>
      <c r="M376" s="48">
        <v>11657.31</v>
      </c>
      <c r="N376" s="13" t="s">
        <v>2289</v>
      </c>
      <c r="O376" s="13" t="s">
        <v>2290</v>
      </c>
      <c r="P376" s="8"/>
      <c r="Q376" s="8"/>
      <c r="R376" s="8"/>
      <c r="S376" s="8"/>
      <c r="T376" s="8"/>
      <c r="U376" s="8"/>
      <c r="V376" s="37"/>
      <c r="W376" s="37"/>
      <c r="X376" s="37"/>
      <c r="Y376" s="37"/>
      <c r="Z376" s="37"/>
    </row>
    <row r="377" spans="1:26" ht="102">
      <c r="A377" s="121"/>
      <c r="B377" s="29" t="s">
        <v>862</v>
      </c>
      <c r="C377" s="2" t="s">
        <v>764</v>
      </c>
      <c r="D377" s="8" t="s">
        <v>665</v>
      </c>
      <c r="E377" s="8" t="s">
        <v>638</v>
      </c>
      <c r="F377" s="5">
        <v>12.54</v>
      </c>
      <c r="G377" s="8" t="s">
        <v>639</v>
      </c>
      <c r="H377" s="8" t="s">
        <v>2025</v>
      </c>
      <c r="I377" s="11" t="s">
        <v>867</v>
      </c>
      <c r="J377" s="83" t="s">
        <v>666</v>
      </c>
      <c r="K377" s="10">
        <v>43228</v>
      </c>
      <c r="L377" s="8"/>
      <c r="M377" s="48">
        <v>18288.07</v>
      </c>
      <c r="N377" s="13" t="s">
        <v>2291</v>
      </c>
      <c r="O377" s="13" t="s">
        <v>2292</v>
      </c>
      <c r="P377" s="8"/>
      <c r="Q377" s="8"/>
      <c r="R377" s="8"/>
      <c r="S377" s="8"/>
      <c r="T377" s="8"/>
      <c r="U377" s="8"/>
      <c r="V377" s="37"/>
      <c r="W377" s="37"/>
      <c r="X377" s="37"/>
      <c r="Y377" s="37"/>
      <c r="Z377" s="37"/>
    </row>
    <row r="378" spans="1:26" ht="63.75">
      <c r="A378" s="121"/>
      <c r="B378" s="29" t="s">
        <v>862</v>
      </c>
      <c r="C378" s="2" t="s">
        <v>764</v>
      </c>
      <c r="D378" s="8" t="s">
        <v>667</v>
      </c>
      <c r="E378" s="8" t="s">
        <v>638</v>
      </c>
      <c r="F378" s="5">
        <v>12.2</v>
      </c>
      <c r="G378" s="8" t="s">
        <v>639</v>
      </c>
      <c r="H378" s="8" t="s">
        <v>2025</v>
      </c>
      <c r="I378" s="11" t="s">
        <v>867</v>
      </c>
      <c r="J378" s="83" t="s">
        <v>668</v>
      </c>
      <c r="K378" s="10">
        <v>43230</v>
      </c>
      <c r="L378" s="8"/>
      <c r="M378" s="48">
        <v>17788.98</v>
      </c>
      <c r="N378" s="13"/>
      <c r="O378" s="13"/>
      <c r="P378" s="8"/>
      <c r="Q378" s="8"/>
      <c r="R378" s="8"/>
      <c r="S378" s="8"/>
      <c r="T378" s="8"/>
      <c r="U378" s="8"/>
      <c r="V378" s="37"/>
      <c r="W378" s="37"/>
      <c r="X378" s="37"/>
      <c r="Y378" s="37"/>
      <c r="Z378" s="37"/>
    </row>
    <row r="379" spans="1:26" ht="111.75" customHeight="1">
      <c r="A379" s="121"/>
      <c r="B379" s="29" t="s">
        <v>862</v>
      </c>
      <c r="C379" s="2" t="s">
        <v>764</v>
      </c>
      <c r="D379" s="8" t="s">
        <v>0</v>
      </c>
      <c r="E379" s="8" t="s">
        <v>638</v>
      </c>
      <c r="F379" s="5">
        <v>12.25</v>
      </c>
      <c r="G379" s="8" t="s">
        <v>639</v>
      </c>
      <c r="H379" s="8" t="s">
        <v>2025</v>
      </c>
      <c r="I379" s="11" t="s">
        <v>867</v>
      </c>
      <c r="J379" s="83" t="s">
        <v>1</v>
      </c>
      <c r="K379" s="10">
        <v>43230</v>
      </c>
      <c r="L379" s="8"/>
      <c r="M379" s="48">
        <v>17860.28</v>
      </c>
      <c r="N379" s="13" t="s">
        <v>2293</v>
      </c>
      <c r="O379" s="13" t="s">
        <v>2294</v>
      </c>
      <c r="P379" s="8"/>
      <c r="Q379" s="8"/>
      <c r="R379" s="8"/>
      <c r="S379" s="8"/>
      <c r="T379" s="8"/>
      <c r="U379" s="8"/>
      <c r="V379" s="37"/>
      <c r="W379" s="37"/>
      <c r="X379" s="37"/>
      <c r="Y379" s="37"/>
      <c r="Z379" s="37"/>
    </row>
    <row r="380" spans="1:26" ht="63.75">
      <c r="A380" s="121"/>
      <c r="B380" s="29" t="s">
        <v>862</v>
      </c>
      <c r="C380" s="2" t="s">
        <v>764</v>
      </c>
      <c r="D380" s="8" t="s">
        <v>2</v>
      </c>
      <c r="E380" s="8" t="s">
        <v>638</v>
      </c>
      <c r="F380" s="5">
        <v>12.56</v>
      </c>
      <c r="G380" s="8" t="s">
        <v>639</v>
      </c>
      <c r="H380" s="8" t="s">
        <v>2025</v>
      </c>
      <c r="I380" s="11" t="s">
        <v>867</v>
      </c>
      <c r="J380" s="83" t="s">
        <v>3</v>
      </c>
      <c r="K380" s="10">
        <v>43230</v>
      </c>
      <c r="L380" s="8"/>
      <c r="M380" s="48">
        <v>18323.72</v>
      </c>
      <c r="N380" s="13"/>
      <c r="O380" s="13"/>
      <c r="P380" s="8"/>
      <c r="Q380" s="8"/>
      <c r="R380" s="8"/>
      <c r="S380" s="8"/>
      <c r="T380" s="8"/>
      <c r="U380" s="8"/>
      <c r="V380" s="37"/>
      <c r="W380" s="37"/>
      <c r="X380" s="37"/>
      <c r="Y380" s="37"/>
      <c r="Z380" s="37"/>
    </row>
    <row r="381" spans="1:26" ht="120" customHeight="1">
      <c r="A381" s="121"/>
      <c r="B381" s="29" t="s">
        <v>862</v>
      </c>
      <c r="C381" s="2" t="s">
        <v>764</v>
      </c>
      <c r="D381" s="8" t="s">
        <v>4</v>
      </c>
      <c r="E381" s="8" t="s">
        <v>638</v>
      </c>
      <c r="F381" s="5">
        <v>12.17</v>
      </c>
      <c r="G381" s="8" t="s">
        <v>639</v>
      </c>
      <c r="H381" s="8" t="s">
        <v>2025</v>
      </c>
      <c r="I381" s="11" t="s">
        <v>867</v>
      </c>
      <c r="J381" s="83" t="s">
        <v>5</v>
      </c>
      <c r="K381" s="10">
        <v>43230</v>
      </c>
      <c r="L381" s="8"/>
      <c r="M381" s="48">
        <v>17753.33</v>
      </c>
      <c r="N381" s="13" t="s">
        <v>2295</v>
      </c>
      <c r="O381" s="13" t="s">
        <v>2296</v>
      </c>
      <c r="P381" s="8"/>
      <c r="Q381" s="8"/>
      <c r="R381" s="8"/>
      <c r="S381" s="8"/>
      <c r="T381" s="8"/>
      <c r="U381" s="8"/>
      <c r="V381" s="37"/>
      <c r="W381" s="37"/>
      <c r="X381" s="37"/>
      <c r="Y381" s="37"/>
      <c r="Z381" s="37"/>
    </row>
    <row r="382" spans="1:26" ht="63.75">
      <c r="A382" s="121"/>
      <c r="B382" s="29" t="s">
        <v>862</v>
      </c>
      <c r="C382" s="2" t="s">
        <v>764</v>
      </c>
      <c r="D382" s="8" t="s">
        <v>6</v>
      </c>
      <c r="E382" s="8" t="s">
        <v>638</v>
      </c>
      <c r="F382" s="5">
        <v>12.56</v>
      </c>
      <c r="G382" s="8" t="s">
        <v>639</v>
      </c>
      <c r="H382" s="8" t="s">
        <v>2025</v>
      </c>
      <c r="I382" s="11" t="s">
        <v>867</v>
      </c>
      <c r="J382" s="83" t="s">
        <v>7</v>
      </c>
      <c r="K382" s="10">
        <v>43230</v>
      </c>
      <c r="L382" s="8"/>
      <c r="M382" s="48">
        <v>18323.72</v>
      </c>
      <c r="N382" s="13"/>
      <c r="O382" s="13"/>
      <c r="P382" s="8"/>
      <c r="Q382" s="8"/>
      <c r="R382" s="8"/>
      <c r="S382" s="8"/>
      <c r="T382" s="8"/>
      <c r="U382" s="8"/>
      <c r="V382" s="37"/>
      <c r="W382" s="37"/>
      <c r="X382" s="37"/>
      <c r="Y382" s="37"/>
      <c r="Z382" s="37"/>
    </row>
    <row r="383" spans="1:26" ht="63.75">
      <c r="A383" s="121"/>
      <c r="B383" s="29" t="s">
        <v>862</v>
      </c>
      <c r="C383" s="2" t="s">
        <v>764</v>
      </c>
      <c r="D383" s="8" t="s">
        <v>8</v>
      </c>
      <c r="E383" s="8" t="s">
        <v>638</v>
      </c>
      <c r="F383" s="5">
        <v>7.94</v>
      </c>
      <c r="G383" s="8" t="s">
        <v>639</v>
      </c>
      <c r="H383" s="8" t="s">
        <v>2025</v>
      </c>
      <c r="I383" s="11" t="s">
        <v>867</v>
      </c>
      <c r="J383" s="83" t="s">
        <v>9</v>
      </c>
      <c r="K383" s="10">
        <v>43230</v>
      </c>
      <c r="L383" s="8"/>
      <c r="M383" s="48">
        <v>11586.01</v>
      </c>
      <c r="N383" s="13"/>
      <c r="O383" s="13"/>
      <c r="P383" s="8"/>
      <c r="Q383" s="8"/>
      <c r="R383" s="8"/>
      <c r="S383" s="8"/>
      <c r="T383" s="8"/>
      <c r="U383" s="8"/>
      <c r="V383" s="37"/>
      <c r="W383" s="37"/>
      <c r="X383" s="37"/>
      <c r="Y383" s="37"/>
      <c r="Z383" s="37"/>
    </row>
    <row r="384" spans="1:26" ht="45" customHeight="1">
      <c r="A384" s="121">
        <f>A364+1</f>
        <v>343</v>
      </c>
      <c r="B384" s="29" t="s">
        <v>862</v>
      </c>
      <c r="C384" s="2" t="s">
        <v>998</v>
      </c>
      <c r="D384" s="8" t="s">
        <v>16</v>
      </c>
      <c r="E384" s="8" t="s">
        <v>17</v>
      </c>
      <c r="F384" s="5">
        <v>119.34</v>
      </c>
      <c r="G384" s="8" t="s">
        <v>18</v>
      </c>
      <c r="H384" s="8" t="s">
        <v>2026</v>
      </c>
      <c r="I384" s="11" t="s">
        <v>867</v>
      </c>
      <c r="J384" s="83" t="s">
        <v>19</v>
      </c>
      <c r="K384" s="84">
        <v>43276</v>
      </c>
      <c r="L384" s="8"/>
      <c r="M384" s="48">
        <v>149638.08</v>
      </c>
      <c r="N384" s="13"/>
      <c r="O384" s="13"/>
      <c r="P384" s="8"/>
      <c r="Q384" s="8"/>
      <c r="R384" s="8"/>
      <c r="S384" s="8"/>
      <c r="T384" s="8"/>
      <c r="U384" s="8"/>
      <c r="V384" s="37"/>
      <c r="W384" s="37"/>
      <c r="X384" s="37"/>
      <c r="Y384" s="37"/>
      <c r="Z384" s="37"/>
    </row>
    <row r="385" spans="1:26" ht="45">
      <c r="A385" s="121"/>
      <c r="B385" s="29" t="s">
        <v>862</v>
      </c>
      <c r="C385" s="2" t="s">
        <v>998</v>
      </c>
      <c r="D385" s="8" t="s">
        <v>20</v>
      </c>
      <c r="E385" s="8" t="s">
        <v>17</v>
      </c>
      <c r="F385" s="5">
        <v>118.77</v>
      </c>
      <c r="G385" s="8" t="s">
        <v>18</v>
      </c>
      <c r="H385" s="8" t="s">
        <v>2026</v>
      </c>
      <c r="I385" s="11" t="s">
        <v>867</v>
      </c>
      <c r="J385" s="83" t="s">
        <v>25</v>
      </c>
      <c r="K385" s="84">
        <v>43274</v>
      </c>
      <c r="L385" s="8"/>
      <c r="M385" s="48">
        <v>148927.21</v>
      </c>
      <c r="N385" s="13"/>
      <c r="O385" s="13"/>
      <c r="P385" s="8"/>
      <c r="Q385" s="8"/>
      <c r="R385" s="8"/>
      <c r="S385" s="8"/>
      <c r="T385" s="8"/>
      <c r="U385" s="8"/>
      <c r="V385" s="37"/>
      <c r="W385" s="37"/>
      <c r="X385" s="37"/>
      <c r="Y385" s="37"/>
      <c r="Z385" s="37"/>
    </row>
    <row r="386" spans="1:26" ht="45">
      <c r="A386" s="121"/>
      <c r="B386" s="29" t="s">
        <v>862</v>
      </c>
      <c r="C386" s="2" t="s">
        <v>998</v>
      </c>
      <c r="D386" s="8" t="s">
        <v>21</v>
      </c>
      <c r="E386" s="8" t="s">
        <v>17</v>
      </c>
      <c r="F386" s="5">
        <v>100.35</v>
      </c>
      <c r="G386" s="8" t="s">
        <v>18</v>
      </c>
      <c r="H386" s="8" t="s">
        <v>2026</v>
      </c>
      <c r="I386" s="11" t="s">
        <v>867</v>
      </c>
      <c r="J386" s="83" t="s">
        <v>26</v>
      </c>
      <c r="K386" s="84">
        <v>43273</v>
      </c>
      <c r="L386" s="8"/>
      <c r="M386" s="48">
        <v>125823.95</v>
      </c>
      <c r="N386" s="13"/>
      <c r="O386" s="13"/>
      <c r="P386" s="8"/>
      <c r="Q386" s="8"/>
      <c r="R386" s="8"/>
      <c r="S386" s="8"/>
      <c r="T386" s="8"/>
      <c r="U386" s="8"/>
      <c r="V386" s="37"/>
      <c r="W386" s="37"/>
      <c r="X386" s="37"/>
      <c r="Y386" s="37"/>
      <c r="Z386" s="37"/>
    </row>
    <row r="387" spans="1:26" ht="45">
      <c r="A387" s="121"/>
      <c r="B387" s="29" t="s">
        <v>862</v>
      </c>
      <c r="C387" s="2" t="s">
        <v>998</v>
      </c>
      <c r="D387" s="8" t="s">
        <v>22</v>
      </c>
      <c r="E387" s="8" t="s">
        <v>17</v>
      </c>
      <c r="F387" s="5">
        <v>87.03</v>
      </c>
      <c r="G387" s="8" t="s">
        <v>18</v>
      </c>
      <c r="H387" s="8" t="s">
        <v>2026</v>
      </c>
      <c r="I387" s="11" t="s">
        <v>867</v>
      </c>
      <c r="J387" s="83" t="s">
        <v>27</v>
      </c>
      <c r="K387" s="84">
        <v>43273</v>
      </c>
      <c r="L387" s="8"/>
      <c r="M387" s="48">
        <v>109118.51</v>
      </c>
      <c r="N387" s="13"/>
      <c r="O387" s="13"/>
      <c r="P387" s="8"/>
      <c r="Q387" s="8"/>
      <c r="R387" s="8"/>
      <c r="S387" s="8"/>
      <c r="T387" s="8"/>
      <c r="U387" s="8"/>
      <c r="V387" s="37"/>
      <c r="W387" s="37"/>
      <c r="X387" s="37"/>
      <c r="Y387" s="37"/>
      <c r="Z387" s="37"/>
    </row>
    <row r="388" spans="1:26" ht="45">
      <c r="A388" s="121"/>
      <c r="B388" s="29" t="s">
        <v>862</v>
      </c>
      <c r="C388" s="2" t="s">
        <v>998</v>
      </c>
      <c r="D388" s="8" t="s">
        <v>23</v>
      </c>
      <c r="E388" s="8" t="s">
        <v>17</v>
      </c>
      <c r="F388" s="5">
        <v>107.44</v>
      </c>
      <c r="G388" s="8" t="s">
        <v>18</v>
      </c>
      <c r="H388" s="8" t="s">
        <v>2026</v>
      </c>
      <c r="I388" s="11" t="s">
        <v>867</v>
      </c>
      <c r="J388" s="83" t="s">
        <v>28</v>
      </c>
      <c r="K388" s="84">
        <v>43273</v>
      </c>
      <c r="L388" s="8"/>
      <c r="M388" s="48">
        <v>134709.82</v>
      </c>
      <c r="N388" s="13"/>
      <c r="O388" s="13"/>
      <c r="P388" s="8"/>
      <c r="Q388" s="8"/>
      <c r="R388" s="8"/>
      <c r="S388" s="8"/>
      <c r="T388" s="8"/>
      <c r="U388" s="8"/>
      <c r="V388" s="37"/>
      <c r="W388" s="37"/>
      <c r="X388" s="37"/>
      <c r="Y388" s="37"/>
      <c r="Z388" s="37"/>
    </row>
    <row r="389" spans="1:26" ht="45">
      <c r="A389" s="121"/>
      <c r="B389" s="29" t="s">
        <v>862</v>
      </c>
      <c r="C389" s="2" t="s">
        <v>998</v>
      </c>
      <c r="D389" s="8" t="s">
        <v>24</v>
      </c>
      <c r="E389" s="8" t="s">
        <v>17</v>
      </c>
      <c r="F389" s="5">
        <v>54.43</v>
      </c>
      <c r="G389" s="8" t="s">
        <v>18</v>
      </c>
      <c r="H389" s="8" t="s">
        <v>2026</v>
      </c>
      <c r="I389" s="11" t="s">
        <v>867</v>
      </c>
      <c r="J389" s="83" t="s">
        <v>29</v>
      </c>
      <c r="K389" s="84">
        <v>43273</v>
      </c>
      <c r="L389" s="8"/>
      <c r="M389" s="48">
        <v>68243.5</v>
      </c>
      <c r="N389" s="13"/>
      <c r="O389" s="13"/>
      <c r="P389" s="8"/>
      <c r="Q389" s="8"/>
      <c r="R389" s="8"/>
      <c r="S389" s="8"/>
      <c r="T389" s="8"/>
      <c r="U389" s="8"/>
      <c r="V389" s="37"/>
      <c r="W389" s="37"/>
      <c r="X389" s="37"/>
      <c r="Y389" s="37"/>
      <c r="Z389" s="37"/>
    </row>
    <row r="390" spans="1:26" ht="155.25" customHeight="1">
      <c r="A390" s="120">
        <f>A384+1</f>
        <v>344</v>
      </c>
      <c r="B390" s="29" t="s">
        <v>862</v>
      </c>
      <c r="C390" s="2" t="s">
        <v>32</v>
      </c>
      <c r="D390" s="8"/>
      <c r="E390" s="8" t="s">
        <v>33</v>
      </c>
      <c r="F390" s="5">
        <v>26572</v>
      </c>
      <c r="G390" s="8">
        <v>1</v>
      </c>
      <c r="H390" s="8" t="s">
        <v>2027</v>
      </c>
      <c r="I390" s="11" t="s">
        <v>867</v>
      </c>
      <c r="J390" s="8" t="s">
        <v>34</v>
      </c>
      <c r="K390" s="10">
        <v>43361</v>
      </c>
      <c r="L390" s="8"/>
      <c r="M390" s="48">
        <v>32098710.28</v>
      </c>
      <c r="N390" s="13"/>
      <c r="O390" s="13"/>
      <c r="P390" s="8"/>
      <c r="Q390" s="8"/>
      <c r="R390" s="10"/>
      <c r="S390" s="8"/>
      <c r="T390" s="8"/>
      <c r="U390" s="8"/>
      <c r="V390" s="37" t="s">
        <v>2028</v>
      </c>
      <c r="W390" s="63">
        <v>44047</v>
      </c>
      <c r="X390" s="37" t="s">
        <v>2029</v>
      </c>
      <c r="Y390" s="37" t="s">
        <v>2030</v>
      </c>
      <c r="Z390" s="37" t="s">
        <v>2031</v>
      </c>
    </row>
    <row r="391" spans="1:26" ht="76.5">
      <c r="A391" s="120">
        <f>A390+1</f>
        <v>345</v>
      </c>
      <c r="B391" s="29" t="s">
        <v>862</v>
      </c>
      <c r="C391" s="2" t="s">
        <v>998</v>
      </c>
      <c r="D391" s="8">
        <v>224</v>
      </c>
      <c r="E391" s="8" t="s">
        <v>35</v>
      </c>
      <c r="F391" s="5">
        <v>1329</v>
      </c>
      <c r="G391" s="8">
        <v>1</v>
      </c>
      <c r="H391" s="8" t="s">
        <v>2032</v>
      </c>
      <c r="I391" s="11" t="s">
        <v>867</v>
      </c>
      <c r="J391" s="8" t="s">
        <v>1368</v>
      </c>
      <c r="K391" s="10">
        <v>43371</v>
      </c>
      <c r="L391" s="8"/>
      <c r="M391" s="48">
        <v>1732205.31</v>
      </c>
      <c r="N391" s="13"/>
      <c r="O391" s="13"/>
      <c r="P391" s="8"/>
      <c r="Q391" s="8"/>
      <c r="R391" s="8"/>
      <c r="S391" s="8"/>
      <c r="T391" s="8"/>
      <c r="U391" s="8"/>
      <c r="V391" s="37"/>
      <c r="W391" s="37"/>
      <c r="X391" s="37"/>
      <c r="Y391" s="37"/>
      <c r="Z391" s="37"/>
    </row>
    <row r="392" spans="1:26" ht="66.75" customHeight="1">
      <c r="A392" s="121">
        <f aca="true" t="shared" si="7" ref="A392:A402">A391+1</f>
        <v>346</v>
      </c>
      <c r="B392" s="106" t="s">
        <v>862</v>
      </c>
      <c r="C392" s="2" t="s">
        <v>36</v>
      </c>
      <c r="D392" s="8">
        <v>27</v>
      </c>
      <c r="E392" s="8" t="s">
        <v>37</v>
      </c>
      <c r="F392" s="5">
        <f>(1013*348/1000)</f>
        <v>352.524</v>
      </c>
      <c r="G392" s="8" t="s">
        <v>1369</v>
      </c>
      <c r="H392" s="8" t="s">
        <v>1882</v>
      </c>
      <c r="I392" s="11" t="s">
        <v>867</v>
      </c>
      <c r="J392" s="8" t="s">
        <v>1370</v>
      </c>
      <c r="K392" s="10">
        <v>43361</v>
      </c>
      <c r="L392" s="8"/>
      <c r="M392" s="48">
        <f>1079928.91*348/1000</f>
        <v>375815.26067999995</v>
      </c>
      <c r="N392" s="13"/>
      <c r="O392" s="13"/>
      <c r="P392" s="8"/>
      <c r="Q392" s="8"/>
      <c r="R392" s="8"/>
      <c r="S392" s="8"/>
      <c r="T392" s="8"/>
      <c r="U392" s="8"/>
      <c r="V392" s="37"/>
      <c r="W392" s="37"/>
      <c r="X392" s="37"/>
      <c r="Y392" s="37"/>
      <c r="Z392" s="37"/>
    </row>
    <row r="393" spans="1:26" ht="63.75">
      <c r="A393" s="121"/>
      <c r="B393" s="106"/>
      <c r="C393" s="2" t="s">
        <v>36</v>
      </c>
      <c r="D393" s="8">
        <v>27</v>
      </c>
      <c r="E393" s="8" t="s">
        <v>37</v>
      </c>
      <c r="F393" s="5">
        <f>(1013*312/1000)</f>
        <v>316.056</v>
      </c>
      <c r="G393" s="8" t="s">
        <v>1371</v>
      </c>
      <c r="H393" s="8" t="s">
        <v>1882</v>
      </c>
      <c r="I393" s="11" t="s">
        <v>867</v>
      </c>
      <c r="J393" s="8" t="s">
        <v>1372</v>
      </c>
      <c r="K393" s="10">
        <v>43343</v>
      </c>
      <c r="L393" s="8"/>
      <c r="M393" s="48">
        <f>1079928.91*312/1000</f>
        <v>336937.81992</v>
      </c>
      <c r="N393" s="13"/>
      <c r="O393" s="13"/>
      <c r="P393" s="8"/>
      <c r="Q393" s="8"/>
      <c r="R393" s="8"/>
      <c r="S393" s="8"/>
      <c r="T393" s="8"/>
      <c r="U393" s="8"/>
      <c r="V393" s="37"/>
      <c r="W393" s="37"/>
      <c r="X393" s="37"/>
      <c r="Y393" s="37"/>
      <c r="Z393" s="37"/>
    </row>
    <row r="394" spans="1:26" ht="63.75">
      <c r="A394" s="121"/>
      <c r="B394" s="106"/>
      <c r="C394" s="2" t="s">
        <v>36</v>
      </c>
      <c r="D394" s="8">
        <v>27</v>
      </c>
      <c r="E394" s="8" t="s">
        <v>37</v>
      </c>
      <c r="F394" s="5">
        <f>(1013*340/1000)</f>
        <v>344.42</v>
      </c>
      <c r="G394" s="8" t="s">
        <v>1373</v>
      </c>
      <c r="H394" s="8" t="s">
        <v>1882</v>
      </c>
      <c r="I394" s="11" t="s">
        <v>867</v>
      </c>
      <c r="J394" s="8" t="s">
        <v>1374</v>
      </c>
      <c r="K394" s="10">
        <v>43342</v>
      </c>
      <c r="L394" s="8"/>
      <c r="M394" s="48">
        <f>1079928.91*340/1000</f>
        <v>367175.8294</v>
      </c>
      <c r="N394" s="13"/>
      <c r="O394" s="13"/>
      <c r="P394" s="8"/>
      <c r="Q394" s="8"/>
      <c r="R394" s="8"/>
      <c r="S394" s="8"/>
      <c r="T394" s="8"/>
      <c r="U394" s="8"/>
      <c r="V394" s="37"/>
      <c r="W394" s="37"/>
      <c r="X394" s="37"/>
      <c r="Y394" s="37"/>
      <c r="Z394" s="37"/>
    </row>
    <row r="395" spans="1:26" ht="99.75" customHeight="1">
      <c r="A395" s="120">
        <f>A392+1</f>
        <v>347</v>
      </c>
      <c r="B395" s="29" t="s">
        <v>862</v>
      </c>
      <c r="C395" s="2" t="s">
        <v>998</v>
      </c>
      <c r="D395" s="21" t="s">
        <v>1596</v>
      </c>
      <c r="E395" s="8" t="s">
        <v>38</v>
      </c>
      <c r="F395" s="5">
        <v>1178</v>
      </c>
      <c r="G395" s="8">
        <v>1</v>
      </c>
      <c r="H395" s="8" t="s">
        <v>1375</v>
      </c>
      <c r="I395" s="11" t="s">
        <v>867</v>
      </c>
      <c r="J395" s="8" t="s">
        <v>1376</v>
      </c>
      <c r="K395" s="10">
        <v>43375</v>
      </c>
      <c r="L395" s="8"/>
      <c r="M395" s="48">
        <v>667193.52</v>
      </c>
      <c r="N395" s="13"/>
      <c r="O395" s="13"/>
      <c r="P395" s="8"/>
      <c r="Q395" s="8"/>
      <c r="R395" s="8"/>
      <c r="S395" s="8"/>
      <c r="T395" s="8"/>
      <c r="U395" s="8"/>
      <c r="V395" s="37"/>
      <c r="W395" s="37"/>
      <c r="X395" s="37"/>
      <c r="Y395" s="37"/>
      <c r="Z395" s="37"/>
    </row>
    <row r="396" spans="1:26" ht="76.5">
      <c r="A396" s="120">
        <f t="shared" si="7"/>
        <v>348</v>
      </c>
      <c r="B396" s="29" t="s">
        <v>862</v>
      </c>
      <c r="C396" s="2" t="s">
        <v>1377</v>
      </c>
      <c r="D396" s="8" t="s">
        <v>1597</v>
      </c>
      <c r="E396" s="8" t="s">
        <v>1378</v>
      </c>
      <c r="F396" s="5">
        <v>1130</v>
      </c>
      <c r="G396" s="8">
        <v>1</v>
      </c>
      <c r="H396" s="8" t="s">
        <v>2033</v>
      </c>
      <c r="I396" s="11" t="s">
        <v>867</v>
      </c>
      <c r="J396" s="8" t="s">
        <v>1379</v>
      </c>
      <c r="K396" s="10">
        <v>43406</v>
      </c>
      <c r="L396" s="8"/>
      <c r="M396" s="48">
        <v>2945537.1</v>
      </c>
      <c r="N396" s="13"/>
      <c r="O396" s="13"/>
      <c r="P396" s="8"/>
      <c r="Q396" s="8"/>
      <c r="R396" s="10"/>
      <c r="S396" s="8"/>
      <c r="T396" s="8"/>
      <c r="U396" s="8"/>
      <c r="V396" s="37"/>
      <c r="W396" s="37"/>
      <c r="X396" s="37"/>
      <c r="Y396" s="37"/>
      <c r="Z396" s="37"/>
    </row>
    <row r="397" spans="1:26" ht="51">
      <c r="A397" s="120">
        <f t="shared" si="7"/>
        <v>349</v>
      </c>
      <c r="B397" s="29" t="s">
        <v>862</v>
      </c>
      <c r="C397" s="2" t="s">
        <v>1380</v>
      </c>
      <c r="D397" s="8">
        <v>27</v>
      </c>
      <c r="E397" s="8" t="s">
        <v>1381</v>
      </c>
      <c r="F397" s="5">
        <v>1505</v>
      </c>
      <c r="G397" s="8">
        <v>1</v>
      </c>
      <c r="H397" s="8" t="s">
        <v>1978</v>
      </c>
      <c r="I397" s="11" t="s">
        <v>867</v>
      </c>
      <c r="J397" s="8" t="s">
        <v>1382</v>
      </c>
      <c r="K397" s="10">
        <v>43405</v>
      </c>
      <c r="L397" s="8"/>
      <c r="M397" s="48">
        <v>2581752.25</v>
      </c>
      <c r="N397" s="13"/>
      <c r="O397" s="13"/>
      <c r="P397" s="8"/>
      <c r="Q397" s="8"/>
      <c r="R397" s="8"/>
      <c r="S397" s="8"/>
      <c r="T397" s="8"/>
      <c r="U397" s="8"/>
      <c r="V397" s="37"/>
      <c r="W397" s="37"/>
      <c r="X397" s="37"/>
      <c r="Y397" s="37"/>
      <c r="Z397" s="37"/>
    </row>
    <row r="398" spans="1:26" ht="76.5">
      <c r="A398" s="120">
        <f t="shared" si="7"/>
        <v>350</v>
      </c>
      <c r="B398" s="29" t="s">
        <v>862</v>
      </c>
      <c r="C398" s="2" t="s">
        <v>1383</v>
      </c>
      <c r="D398" s="8" t="s">
        <v>1384</v>
      </c>
      <c r="E398" s="8" t="s">
        <v>1385</v>
      </c>
      <c r="F398" s="5">
        <v>2022</v>
      </c>
      <c r="G398" s="8">
        <v>1</v>
      </c>
      <c r="H398" s="8" t="s">
        <v>2034</v>
      </c>
      <c r="I398" s="11" t="s">
        <v>867</v>
      </c>
      <c r="J398" s="8" t="s">
        <v>1386</v>
      </c>
      <c r="K398" s="10">
        <v>43388</v>
      </c>
      <c r="L398" s="8"/>
      <c r="M398" s="48">
        <v>5165273.01</v>
      </c>
      <c r="N398" s="13"/>
      <c r="O398" s="13"/>
      <c r="P398" s="8"/>
      <c r="Q398" s="8"/>
      <c r="R398" s="8"/>
      <c r="S398" s="8"/>
      <c r="T398" s="8"/>
      <c r="U398" s="8"/>
      <c r="V398" s="37"/>
      <c r="W398" s="37"/>
      <c r="X398" s="37"/>
      <c r="Y398" s="37"/>
      <c r="Z398" s="37"/>
    </row>
    <row r="399" spans="1:26" ht="45">
      <c r="A399" s="120">
        <f t="shared" si="7"/>
        <v>351</v>
      </c>
      <c r="B399" s="29" t="s">
        <v>862</v>
      </c>
      <c r="C399" s="2" t="s">
        <v>341</v>
      </c>
      <c r="D399" s="8" t="s">
        <v>1598</v>
      </c>
      <c r="E399" s="8" t="s">
        <v>1387</v>
      </c>
      <c r="F399" s="5">
        <v>6947</v>
      </c>
      <c r="G399" s="8">
        <v>1</v>
      </c>
      <c r="H399" s="8" t="s">
        <v>1388</v>
      </c>
      <c r="I399" s="11" t="s">
        <v>867</v>
      </c>
      <c r="J399" s="8" t="s">
        <v>1389</v>
      </c>
      <c r="K399" s="10">
        <v>43411</v>
      </c>
      <c r="L399" s="8"/>
      <c r="M399" s="48">
        <v>5293405.59</v>
      </c>
      <c r="N399" s="13"/>
      <c r="O399" s="13"/>
      <c r="P399" s="8"/>
      <c r="Q399" s="8"/>
      <c r="R399" s="10"/>
      <c r="S399" s="10"/>
      <c r="T399" s="8"/>
      <c r="U399" s="8"/>
      <c r="V399" s="37"/>
      <c r="W399" s="37"/>
      <c r="X399" s="37"/>
      <c r="Y399" s="37"/>
      <c r="Z399" s="37"/>
    </row>
    <row r="400" spans="1:26" ht="63.75">
      <c r="A400" s="120">
        <f t="shared" si="7"/>
        <v>352</v>
      </c>
      <c r="B400" s="29" t="s">
        <v>862</v>
      </c>
      <c r="C400" s="2" t="s">
        <v>1002</v>
      </c>
      <c r="D400" s="8">
        <v>91</v>
      </c>
      <c r="E400" s="8" t="s">
        <v>1390</v>
      </c>
      <c r="F400" s="5">
        <v>780</v>
      </c>
      <c r="G400" s="8">
        <v>1</v>
      </c>
      <c r="H400" s="8" t="s">
        <v>1906</v>
      </c>
      <c r="I400" s="11" t="s">
        <v>867</v>
      </c>
      <c r="J400" s="8" t="s">
        <v>1391</v>
      </c>
      <c r="K400" s="10">
        <v>43405</v>
      </c>
      <c r="L400" s="8"/>
      <c r="M400" s="48">
        <v>1016649.04</v>
      </c>
      <c r="N400" s="13"/>
      <c r="O400" s="13"/>
      <c r="P400" s="8"/>
      <c r="Q400" s="8"/>
      <c r="R400" s="8"/>
      <c r="S400" s="8"/>
      <c r="T400" s="8"/>
      <c r="U400" s="8"/>
      <c r="V400" s="37"/>
      <c r="W400" s="37"/>
      <c r="X400" s="37"/>
      <c r="Y400" s="37"/>
      <c r="Z400" s="37"/>
    </row>
    <row r="401" spans="1:26" ht="105">
      <c r="A401" s="120">
        <f t="shared" si="7"/>
        <v>353</v>
      </c>
      <c r="B401" s="29" t="s">
        <v>862</v>
      </c>
      <c r="C401" s="2" t="s">
        <v>341</v>
      </c>
      <c r="D401" s="8" t="s">
        <v>1608</v>
      </c>
      <c r="E401" s="8" t="s">
        <v>1392</v>
      </c>
      <c r="F401" s="5">
        <v>53743</v>
      </c>
      <c r="G401" s="8">
        <v>1</v>
      </c>
      <c r="H401" s="8" t="s">
        <v>2035</v>
      </c>
      <c r="I401" s="11" t="s">
        <v>867</v>
      </c>
      <c r="J401" s="8" t="s">
        <v>1393</v>
      </c>
      <c r="K401" s="10">
        <v>43406</v>
      </c>
      <c r="L401" s="8"/>
      <c r="M401" s="48">
        <v>27846376.52</v>
      </c>
      <c r="N401" s="13"/>
      <c r="O401" s="13"/>
      <c r="P401" s="8"/>
      <c r="Q401" s="8"/>
      <c r="R401" s="8"/>
      <c r="S401" s="8"/>
      <c r="T401" s="8"/>
      <c r="U401" s="8"/>
      <c r="V401" s="37">
        <v>7837</v>
      </c>
      <c r="W401" s="63">
        <v>43410</v>
      </c>
      <c r="X401" s="37" t="s">
        <v>1610</v>
      </c>
      <c r="Y401" s="37" t="s">
        <v>1938</v>
      </c>
      <c r="Z401" s="37" t="s">
        <v>1609</v>
      </c>
    </row>
    <row r="402" spans="1:26" ht="93.75" customHeight="1">
      <c r="A402" s="120">
        <f t="shared" si="7"/>
        <v>354</v>
      </c>
      <c r="B402" s="29" t="s">
        <v>862</v>
      </c>
      <c r="C402" s="2" t="s">
        <v>921</v>
      </c>
      <c r="D402" s="9">
        <v>21</v>
      </c>
      <c r="E402" s="8" t="s">
        <v>73</v>
      </c>
      <c r="F402" s="5">
        <v>4705</v>
      </c>
      <c r="G402" s="8">
        <v>1</v>
      </c>
      <c r="H402" s="8" t="s">
        <v>2036</v>
      </c>
      <c r="I402" s="11" t="s">
        <v>867</v>
      </c>
      <c r="J402" s="8" t="s">
        <v>74</v>
      </c>
      <c r="K402" s="10">
        <v>36789</v>
      </c>
      <c r="L402" s="8"/>
      <c r="M402" s="48">
        <v>14786900.35</v>
      </c>
      <c r="N402" s="13"/>
      <c r="O402" s="13"/>
      <c r="P402" s="8"/>
      <c r="Q402" s="8"/>
      <c r="R402" s="8"/>
      <c r="S402" s="8"/>
      <c r="T402" s="8"/>
      <c r="U402" s="8"/>
      <c r="V402" s="37">
        <v>3241</v>
      </c>
      <c r="W402" s="63">
        <v>43461</v>
      </c>
      <c r="X402" s="37" t="s">
        <v>2038</v>
      </c>
      <c r="Y402" s="37" t="s">
        <v>2037</v>
      </c>
      <c r="Z402" s="37" t="s">
        <v>2039</v>
      </c>
    </row>
    <row r="403" spans="1:26" ht="57" customHeight="1">
      <c r="A403" s="121">
        <f>A402+1</f>
        <v>355</v>
      </c>
      <c r="B403" s="29" t="s">
        <v>862</v>
      </c>
      <c r="C403" s="2" t="s">
        <v>998</v>
      </c>
      <c r="D403" s="9">
        <v>207</v>
      </c>
      <c r="E403" s="8" t="s">
        <v>1394</v>
      </c>
      <c r="F403" s="5">
        <v>51.59</v>
      </c>
      <c r="G403" s="8" t="s">
        <v>1395</v>
      </c>
      <c r="H403" s="8" t="s">
        <v>2040</v>
      </c>
      <c r="I403" s="11" t="s">
        <v>867</v>
      </c>
      <c r="J403" s="85" t="s">
        <v>1396</v>
      </c>
      <c r="K403" s="86">
        <v>43367</v>
      </c>
      <c r="L403" s="8"/>
      <c r="M403" s="48">
        <v>64680.83</v>
      </c>
      <c r="N403" s="13"/>
      <c r="O403" s="13"/>
      <c r="P403" s="8"/>
      <c r="Q403" s="8"/>
      <c r="R403" s="8"/>
      <c r="S403" s="8"/>
      <c r="T403" s="8"/>
      <c r="U403" s="8"/>
      <c r="V403" s="37"/>
      <c r="W403" s="63"/>
      <c r="X403" s="37"/>
      <c r="Y403" s="37"/>
      <c r="Z403" s="37"/>
    </row>
    <row r="404" spans="1:26" ht="57" customHeight="1">
      <c r="A404" s="121"/>
      <c r="B404" s="29" t="s">
        <v>862</v>
      </c>
      <c r="C404" s="2" t="s">
        <v>998</v>
      </c>
      <c r="D404" s="9">
        <v>207</v>
      </c>
      <c r="E404" s="8" t="s">
        <v>1394</v>
      </c>
      <c r="F404" s="5">
        <v>94.17</v>
      </c>
      <c r="G404" s="8" t="s">
        <v>1395</v>
      </c>
      <c r="H404" s="8" t="s">
        <v>2040</v>
      </c>
      <c r="I404" s="11" t="s">
        <v>867</v>
      </c>
      <c r="J404" s="85" t="s">
        <v>1397</v>
      </c>
      <c r="K404" s="86">
        <v>43374</v>
      </c>
      <c r="L404" s="8"/>
      <c r="M404" s="48">
        <v>118076.91</v>
      </c>
      <c r="N404" s="13"/>
      <c r="O404" s="13"/>
      <c r="P404" s="8"/>
      <c r="Q404" s="8"/>
      <c r="R404" s="8"/>
      <c r="S404" s="8"/>
      <c r="T404" s="8"/>
      <c r="U404" s="8"/>
      <c r="V404" s="37"/>
      <c r="W404" s="63"/>
      <c r="X404" s="37"/>
      <c r="Y404" s="37"/>
      <c r="Z404" s="37"/>
    </row>
    <row r="405" spans="1:26" ht="57" customHeight="1">
      <c r="A405" s="121"/>
      <c r="B405" s="29" t="s">
        <v>862</v>
      </c>
      <c r="C405" s="2" t="s">
        <v>998</v>
      </c>
      <c r="D405" s="9">
        <v>207</v>
      </c>
      <c r="E405" s="8" t="s">
        <v>1394</v>
      </c>
      <c r="F405" s="5">
        <v>45.88</v>
      </c>
      <c r="G405" s="8" t="s">
        <v>1395</v>
      </c>
      <c r="H405" s="8" t="s">
        <v>2040</v>
      </c>
      <c r="I405" s="11" t="s">
        <v>867</v>
      </c>
      <c r="J405" s="85" t="s">
        <v>1398</v>
      </c>
      <c r="K405" s="86">
        <v>43365</v>
      </c>
      <c r="L405" s="8"/>
      <c r="M405" s="48">
        <v>57524.65</v>
      </c>
      <c r="N405" s="13"/>
      <c r="O405" s="13"/>
      <c r="P405" s="8"/>
      <c r="Q405" s="8"/>
      <c r="R405" s="8"/>
      <c r="S405" s="8"/>
      <c r="T405" s="8"/>
      <c r="U405" s="8"/>
      <c r="V405" s="37"/>
      <c r="W405" s="63"/>
      <c r="X405" s="37"/>
      <c r="Y405" s="37"/>
      <c r="Z405" s="37"/>
    </row>
    <row r="406" spans="1:26" ht="57" customHeight="1">
      <c r="A406" s="121"/>
      <c r="B406" s="29" t="s">
        <v>862</v>
      </c>
      <c r="C406" s="2" t="s">
        <v>998</v>
      </c>
      <c r="D406" s="9">
        <v>207</v>
      </c>
      <c r="E406" s="8" t="s">
        <v>1394</v>
      </c>
      <c r="F406" s="5">
        <v>48.95</v>
      </c>
      <c r="G406" s="8" t="s">
        <v>1395</v>
      </c>
      <c r="H406" s="8" t="s">
        <v>2040</v>
      </c>
      <c r="I406" s="11" t="s">
        <v>867</v>
      </c>
      <c r="J406" s="85" t="s">
        <v>1399</v>
      </c>
      <c r="K406" s="86">
        <v>43365</v>
      </c>
      <c r="L406" s="8"/>
      <c r="M406" s="48">
        <v>61377.98</v>
      </c>
      <c r="N406" s="13"/>
      <c r="O406" s="13"/>
      <c r="P406" s="8"/>
      <c r="Q406" s="8"/>
      <c r="R406" s="8"/>
      <c r="S406" s="8"/>
      <c r="T406" s="8"/>
      <c r="U406" s="8"/>
      <c r="V406" s="37"/>
      <c r="W406" s="63"/>
      <c r="X406" s="37"/>
      <c r="Y406" s="37"/>
      <c r="Z406" s="37"/>
    </row>
    <row r="407" spans="1:26" ht="51">
      <c r="A407" s="121"/>
      <c r="B407" s="29" t="s">
        <v>862</v>
      </c>
      <c r="C407" s="2" t="s">
        <v>998</v>
      </c>
      <c r="D407" s="8">
        <v>207</v>
      </c>
      <c r="E407" s="8" t="s">
        <v>1394</v>
      </c>
      <c r="F407" s="5">
        <v>62.12</v>
      </c>
      <c r="G407" s="8" t="s">
        <v>1395</v>
      </c>
      <c r="H407" s="8" t="s">
        <v>2040</v>
      </c>
      <c r="I407" s="11" t="s">
        <v>867</v>
      </c>
      <c r="J407" s="85" t="s">
        <v>1400</v>
      </c>
      <c r="K407" s="86">
        <v>43365</v>
      </c>
      <c r="L407" s="8"/>
      <c r="M407" s="48">
        <v>77892.23</v>
      </c>
      <c r="N407" s="13"/>
      <c r="O407" s="13"/>
      <c r="P407" s="8"/>
      <c r="Q407" s="8"/>
      <c r="R407" s="8"/>
      <c r="S407" s="8"/>
      <c r="T407" s="8"/>
      <c r="U407" s="8"/>
      <c r="V407" s="37"/>
      <c r="W407" s="37"/>
      <c r="X407" s="37"/>
      <c r="Y407" s="37"/>
      <c r="Z407" s="37"/>
    </row>
    <row r="408" spans="1:26" ht="76.5">
      <c r="A408" s="120">
        <f>A403+1</f>
        <v>356</v>
      </c>
      <c r="B408" s="29" t="s">
        <v>862</v>
      </c>
      <c r="C408" s="2" t="s">
        <v>1215</v>
      </c>
      <c r="D408" s="8">
        <v>191</v>
      </c>
      <c r="E408" s="8" t="s">
        <v>1401</v>
      </c>
      <c r="F408" s="5">
        <v>476</v>
      </c>
      <c r="G408" s="8">
        <v>1</v>
      </c>
      <c r="H408" s="8" t="s">
        <v>2034</v>
      </c>
      <c r="I408" s="11" t="s">
        <v>867</v>
      </c>
      <c r="J408" s="8" t="s">
        <v>1402</v>
      </c>
      <c r="K408" s="10">
        <v>43430</v>
      </c>
      <c r="L408" s="8"/>
      <c r="M408" s="48">
        <v>596837.36</v>
      </c>
      <c r="N408" s="13"/>
      <c r="O408" s="13"/>
      <c r="P408" s="8"/>
      <c r="Q408" s="8"/>
      <c r="R408" s="8"/>
      <c r="S408" s="8"/>
      <c r="T408" s="8"/>
      <c r="U408" s="8"/>
      <c r="V408" s="37"/>
      <c r="W408" s="37"/>
      <c r="X408" s="37"/>
      <c r="Y408" s="37"/>
      <c r="Z408" s="37"/>
    </row>
    <row r="409" spans="1:26" ht="76.5">
      <c r="A409" s="120">
        <f>A408+1</f>
        <v>357</v>
      </c>
      <c r="B409" s="29" t="s">
        <v>862</v>
      </c>
      <c r="C409" s="2" t="s">
        <v>1383</v>
      </c>
      <c r="D409" s="8" t="s">
        <v>600</v>
      </c>
      <c r="E409" s="8" t="s">
        <v>1403</v>
      </c>
      <c r="F409" s="5">
        <v>1590</v>
      </c>
      <c r="G409" s="8">
        <v>1</v>
      </c>
      <c r="H409" s="8" t="s">
        <v>1985</v>
      </c>
      <c r="I409" s="11" t="s">
        <v>867</v>
      </c>
      <c r="J409" s="8" t="s">
        <v>1404</v>
      </c>
      <c r="K409" s="10">
        <v>43445</v>
      </c>
      <c r="L409" s="8"/>
      <c r="M409" s="48">
        <v>549583.5</v>
      </c>
      <c r="N409" s="13"/>
      <c r="O409" s="13"/>
      <c r="P409" s="8"/>
      <c r="Q409" s="8"/>
      <c r="R409" s="8"/>
      <c r="S409" s="8"/>
      <c r="T409" s="8"/>
      <c r="U409" s="8"/>
      <c r="V409" s="37"/>
      <c r="W409" s="37"/>
      <c r="X409" s="37"/>
      <c r="Y409" s="37"/>
      <c r="Z409" s="37"/>
    </row>
    <row r="410" spans="1:26" ht="76.5">
      <c r="A410" s="120">
        <f aca="true" t="shared" si="8" ref="A410:A418">A409+1</f>
        <v>358</v>
      </c>
      <c r="B410" s="29" t="s">
        <v>862</v>
      </c>
      <c r="C410" s="2" t="s">
        <v>992</v>
      </c>
      <c r="D410" s="8" t="s">
        <v>1419</v>
      </c>
      <c r="E410" s="8" t="s">
        <v>1420</v>
      </c>
      <c r="F410" s="5">
        <v>16</v>
      </c>
      <c r="G410" s="8">
        <v>1</v>
      </c>
      <c r="H410" s="8" t="s">
        <v>1967</v>
      </c>
      <c r="I410" s="11" t="s">
        <v>867</v>
      </c>
      <c r="J410" s="8" t="s">
        <v>1421</v>
      </c>
      <c r="K410" s="10">
        <v>43606</v>
      </c>
      <c r="L410" s="8"/>
      <c r="M410" s="48">
        <v>9640.48</v>
      </c>
      <c r="N410" s="13"/>
      <c r="O410" s="13"/>
      <c r="P410" s="8"/>
      <c r="Q410" s="8"/>
      <c r="R410" s="8"/>
      <c r="S410" s="8"/>
      <c r="T410" s="8"/>
      <c r="U410" s="8"/>
      <c r="V410" s="37"/>
      <c r="W410" s="37"/>
      <c r="X410" s="37"/>
      <c r="Y410" s="37"/>
      <c r="Z410" s="37"/>
    </row>
    <row r="411" spans="1:26" ht="63.75">
      <c r="A411" s="120">
        <f t="shared" si="8"/>
        <v>359</v>
      </c>
      <c r="B411" s="29" t="s">
        <v>862</v>
      </c>
      <c r="C411" s="2" t="s">
        <v>1055</v>
      </c>
      <c r="D411" s="21" t="s">
        <v>1422</v>
      </c>
      <c r="E411" s="8" t="s">
        <v>1423</v>
      </c>
      <c r="F411" s="5">
        <v>83</v>
      </c>
      <c r="G411" s="8">
        <v>1</v>
      </c>
      <c r="H411" s="8" t="s">
        <v>2019</v>
      </c>
      <c r="I411" s="11" t="s">
        <v>867</v>
      </c>
      <c r="J411" s="8" t="s">
        <v>1424</v>
      </c>
      <c r="K411" s="10">
        <v>43609</v>
      </c>
      <c r="L411" s="8"/>
      <c r="M411" s="48">
        <v>47009.39</v>
      </c>
      <c r="N411" s="13"/>
      <c r="O411" s="13"/>
      <c r="P411" s="8"/>
      <c r="Q411" s="8"/>
      <c r="R411" s="8"/>
      <c r="S411" s="8"/>
      <c r="T411" s="8"/>
      <c r="U411" s="8"/>
      <c r="V411" s="37"/>
      <c r="W411" s="37"/>
      <c r="X411" s="37"/>
      <c r="Y411" s="37"/>
      <c r="Z411" s="37"/>
    </row>
    <row r="412" spans="1:26" ht="76.5">
      <c r="A412" s="120">
        <f t="shared" si="8"/>
        <v>360</v>
      </c>
      <c r="B412" s="29" t="s">
        <v>862</v>
      </c>
      <c r="C412" s="2" t="s">
        <v>1065</v>
      </c>
      <c r="D412" s="8" t="s">
        <v>1425</v>
      </c>
      <c r="E412" s="8" t="s">
        <v>1426</v>
      </c>
      <c r="F412" s="5">
        <v>227</v>
      </c>
      <c r="G412" s="8">
        <v>1</v>
      </c>
      <c r="H412" s="8" t="s">
        <v>1967</v>
      </c>
      <c r="I412" s="11" t="s">
        <v>867</v>
      </c>
      <c r="J412" s="8" t="s">
        <v>1427</v>
      </c>
      <c r="K412" s="10">
        <v>43609</v>
      </c>
      <c r="L412" s="8"/>
      <c r="M412" s="48">
        <v>161526.39</v>
      </c>
      <c r="N412" s="13"/>
      <c r="O412" s="13"/>
      <c r="P412" s="8"/>
      <c r="Q412" s="8"/>
      <c r="R412" s="8"/>
      <c r="S412" s="8"/>
      <c r="T412" s="8"/>
      <c r="U412" s="8"/>
      <c r="V412" s="37"/>
      <c r="W412" s="37"/>
      <c r="X412" s="37"/>
      <c r="Y412" s="37"/>
      <c r="Z412" s="37"/>
    </row>
    <row r="413" spans="1:26" ht="76.5">
      <c r="A413" s="120">
        <f t="shared" si="8"/>
        <v>361</v>
      </c>
      <c r="B413" s="29" t="s">
        <v>862</v>
      </c>
      <c r="C413" s="2" t="s">
        <v>1059</v>
      </c>
      <c r="D413" s="21" t="s">
        <v>1428</v>
      </c>
      <c r="E413" s="8" t="s">
        <v>1429</v>
      </c>
      <c r="F413" s="5">
        <v>16</v>
      </c>
      <c r="G413" s="8">
        <v>1</v>
      </c>
      <c r="H413" s="8" t="s">
        <v>1967</v>
      </c>
      <c r="I413" s="11" t="s">
        <v>867</v>
      </c>
      <c r="J413" s="8" t="s">
        <v>1430</v>
      </c>
      <c r="K413" s="10">
        <v>76481</v>
      </c>
      <c r="L413" s="8"/>
      <c r="M413" s="48">
        <v>9640.48</v>
      </c>
      <c r="N413" s="13"/>
      <c r="O413" s="13"/>
      <c r="P413" s="8"/>
      <c r="Q413" s="8"/>
      <c r="R413" s="8"/>
      <c r="S413" s="8"/>
      <c r="T413" s="8"/>
      <c r="U413" s="8"/>
      <c r="V413" s="37"/>
      <c r="W413" s="37"/>
      <c r="X413" s="37"/>
      <c r="Y413" s="37"/>
      <c r="Z413" s="37"/>
    </row>
    <row r="414" spans="1:26" ht="63.75">
      <c r="A414" s="120">
        <f t="shared" si="8"/>
        <v>362</v>
      </c>
      <c r="B414" s="29" t="s">
        <v>862</v>
      </c>
      <c r="C414" s="2" t="s">
        <v>1431</v>
      </c>
      <c r="D414" s="8">
        <v>12</v>
      </c>
      <c r="E414" s="8" t="s">
        <v>1432</v>
      </c>
      <c r="F414" s="5">
        <v>926591</v>
      </c>
      <c r="G414" s="8">
        <v>1</v>
      </c>
      <c r="H414" s="8" t="s">
        <v>2041</v>
      </c>
      <c r="I414" s="11" t="s">
        <v>867</v>
      </c>
      <c r="J414" s="8" t="s">
        <v>1433</v>
      </c>
      <c r="K414" s="10">
        <v>43602</v>
      </c>
      <c r="L414" s="8"/>
      <c r="M414" s="48">
        <v>1613549.48</v>
      </c>
      <c r="N414" s="13"/>
      <c r="O414" s="13"/>
      <c r="P414" s="8" t="s">
        <v>1434</v>
      </c>
      <c r="Q414" s="8" t="s">
        <v>1435</v>
      </c>
      <c r="R414" s="10">
        <v>43567</v>
      </c>
      <c r="S414" s="8"/>
      <c r="T414" s="8"/>
      <c r="U414" s="8" t="s">
        <v>1679</v>
      </c>
      <c r="V414" s="37"/>
      <c r="W414" s="37"/>
      <c r="X414" s="37"/>
      <c r="Y414" s="37"/>
      <c r="Z414" s="37"/>
    </row>
    <row r="415" spans="1:26" ht="51">
      <c r="A415" s="120">
        <f t="shared" si="8"/>
        <v>363</v>
      </c>
      <c r="B415" s="29" t="s">
        <v>862</v>
      </c>
      <c r="C415" s="2" t="s">
        <v>1309</v>
      </c>
      <c r="D415" s="8" t="s">
        <v>1436</v>
      </c>
      <c r="E415" s="8" t="s">
        <v>1437</v>
      </c>
      <c r="F415" s="5">
        <v>1963</v>
      </c>
      <c r="G415" s="8">
        <v>1</v>
      </c>
      <c r="H415" s="8" t="s">
        <v>1937</v>
      </c>
      <c r="I415" s="11" t="s">
        <v>867</v>
      </c>
      <c r="J415" s="8" t="s">
        <v>1438</v>
      </c>
      <c r="K415" s="10">
        <v>43599</v>
      </c>
      <c r="L415" s="8"/>
      <c r="M415" s="48">
        <v>538647.2</v>
      </c>
      <c r="N415" s="13"/>
      <c r="O415" s="13"/>
      <c r="P415" s="8"/>
      <c r="Q415" s="8"/>
      <c r="R415" s="8"/>
      <c r="S415" s="8"/>
      <c r="T415" s="8"/>
      <c r="U415" s="8"/>
      <c r="V415" s="37"/>
      <c r="W415" s="37"/>
      <c r="X415" s="37"/>
      <c r="Y415" s="37"/>
      <c r="Z415" s="37"/>
    </row>
    <row r="416" spans="1:26" ht="51">
      <c r="A416" s="120">
        <f t="shared" si="8"/>
        <v>364</v>
      </c>
      <c r="B416" s="29" t="s">
        <v>862</v>
      </c>
      <c r="C416" s="2" t="s">
        <v>1439</v>
      </c>
      <c r="D416" s="8">
        <v>362</v>
      </c>
      <c r="E416" s="8" t="s">
        <v>1440</v>
      </c>
      <c r="F416" s="5">
        <v>18</v>
      </c>
      <c r="G416" s="8">
        <v>1</v>
      </c>
      <c r="H416" s="8" t="s">
        <v>2042</v>
      </c>
      <c r="I416" s="11" t="s">
        <v>867</v>
      </c>
      <c r="J416" s="8" t="s">
        <v>1441</v>
      </c>
      <c r="K416" s="10">
        <v>43566</v>
      </c>
      <c r="L416" s="8"/>
      <c r="M416" s="48">
        <v>10811.16</v>
      </c>
      <c r="N416" s="13"/>
      <c r="O416" s="13"/>
      <c r="P416" s="8"/>
      <c r="Q416" s="8"/>
      <c r="R416" s="8"/>
      <c r="S416" s="8"/>
      <c r="T416" s="8"/>
      <c r="U416" s="8"/>
      <c r="V416" s="37"/>
      <c r="W416" s="37"/>
      <c r="X416" s="37"/>
      <c r="Y416" s="37"/>
      <c r="Z416" s="37"/>
    </row>
    <row r="417" spans="1:26" ht="76.5">
      <c r="A417" s="120">
        <f t="shared" si="8"/>
        <v>365</v>
      </c>
      <c r="B417" s="29" t="s">
        <v>862</v>
      </c>
      <c r="C417" s="2" t="s">
        <v>998</v>
      </c>
      <c r="D417" s="8" t="s">
        <v>1442</v>
      </c>
      <c r="E417" s="8" t="s">
        <v>1443</v>
      </c>
      <c r="F417" s="5">
        <v>852</v>
      </c>
      <c r="G417" s="8">
        <v>1</v>
      </c>
      <c r="H417" s="8" t="s">
        <v>2043</v>
      </c>
      <c r="I417" s="11" t="s">
        <v>867</v>
      </c>
      <c r="J417" s="8" t="s">
        <v>1444</v>
      </c>
      <c r="K417" s="10">
        <v>43437</v>
      </c>
      <c r="L417" s="8"/>
      <c r="M417" s="48">
        <v>649198.44</v>
      </c>
      <c r="N417" s="13"/>
      <c r="O417" s="13"/>
      <c r="P417" s="8"/>
      <c r="Q417" s="8"/>
      <c r="R417" s="8"/>
      <c r="S417" s="8"/>
      <c r="T417" s="8"/>
      <c r="U417" s="8"/>
      <c r="V417" s="37"/>
      <c r="W417" s="37"/>
      <c r="X417" s="37"/>
      <c r="Y417" s="37"/>
      <c r="Z417" s="37"/>
    </row>
    <row r="418" spans="1:26" ht="76.5">
      <c r="A418" s="120">
        <f t="shared" si="8"/>
        <v>366</v>
      </c>
      <c r="B418" s="29" t="s">
        <v>862</v>
      </c>
      <c r="C418" s="2" t="s">
        <v>998</v>
      </c>
      <c r="D418" s="8" t="s">
        <v>1467</v>
      </c>
      <c r="E418" s="8" t="s">
        <v>1445</v>
      </c>
      <c r="F418" s="5">
        <v>989</v>
      </c>
      <c r="G418" s="8">
        <v>1</v>
      </c>
      <c r="H418" s="8" t="s">
        <v>2043</v>
      </c>
      <c r="I418" s="11" t="s">
        <v>867</v>
      </c>
      <c r="J418" s="8" t="s">
        <v>1446</v>
      </c>
      <c r="K418" s="10">
        <v>43437</v>
      </c>
      <c r="L418" s="8"/>
      <c r="M418" s="48">
        <v>753588.33</v>
      </c>
      <c r="N418" s="13"/>
      <c r="O418" s="13"/>
      <c r="P418" s="8"/>
      <c r="Q418" s="8"/>
      <c r="R418" s="8"/>
      <c r="S418" s="8"/>
      <c r="T418" s="8"/>
      <c r="U418" s="8"/>
      <c r="V418" s="37"/>
      <c r="W418" s="37"/>
      <c r="X418" s="37"/>
      <c r="Y418" s="37"/>
      <c r="Z418" s="37"/>
    </row>
    <row r="419" spans="1:26" ht="45">
      <c r="A419" s="121">
        <f aca="true" t="shared" si="9" ref="A419:A455">A418+1</f>
        <v>367</v>
      </c>
      <c r="B419" s="29" t="s">
        <v>862</v>
      </c>
      <c r="C419" s="2" t="s">
        <v>1005</v>
      </c>
      <c r="D419" s="8" t="s">
        <v>1456</v>
      </c>
      <c r="E419" s="8" t="s">
        <v>13</v>
      </c>
      <c r="F419" s="5">
        <v>43.04</v>
      </c>
      <c r="G419" s="8" t="s">
        <v>14</v>
      </c>
      <c r="H419" s="8" t="s">
        <v>2026</v>
      </c>
      <c r="I419" s="11" t="s">
        <v>867</v>
      </c>
      <c r="J419" s="8" t="s">
        <v>1447</v>
      </c>
      <c r="K419" s="10">
        <v>43592</v>
      </c>
      <c r="L419" s="8"/>
      <c r="M419" s="48">
        <v>130300.71</v>
      </c>
      <c r="N419" s="13"/>
      <c r="O419" s="13"/>
      <c r="P419" s="8"/>
      <c r="Q419" s="8"/>
      <c r="R419" s="8"/>
      <c r="S419" s="8"/>
      <c r="T419" s="8"/>
      <c r="U419" s="8"/>
      <c r="V419" s="37"/>
      <c r="W419" s="37"/>
      <c r="X419" s="37"/>
      <c r="Y419" s="37"/>
      <c r="Z419" s="37"/>
    </row>
    <row r="420" spans="1:26" ht="45">
      <c r="A420" s="121"/>
      <c r="B420" s="29" t="s">
        <v>862</v>
      </c>
      <c r="C420" s="2" t="s">
        <v>1005</v>
      </c>
      <c r="D420" s="8" t="s">
        <v>12</v>
      </c>
      <c r="E420" s="8" t="s">
        <v>13</v>
      </c>
      <c r="F420" s="5">
        <v>103.92</v>
      </c>
      <c r="G420" s="8" t="s">
        <v>14</v>
      </c>
      <c r="H420" s="8" t="s">
        <v>2026</v>
      </c>
      <c r="I420" s="11" t="s">
        <v>867</v>
      </c>
      <c r="J420" s="83" t="s">
        <v>15</v>
      </c>
      <c r="K420" s="10">
        <v>43273</v>
      </c>
      <c r="L420" s="8"/>
      <c r="M420" s="48">
        <v>53961.1</v>
      </c>
      <c r="N420" s="13"/>
      <c r="O420" s="13"/>
      <c r="P420" s="8"/>
      <c r="Q420" s="8"/>
      <c r="R420" s="8"/>
      <c r="S420" s="8"/>
      <c r="T420" s="8"/>
      <c r="U420" s="8"/>
      <c r="V420" s="37"/>
      <c r="W420" s="37"/>
      <c r="X420" s="37"/>
      <c r="Y420" s="37"/>
      <c r="Z420" s="37"/>
    </row>
    <row r="421" spans="1:26" ht="76.5">
      <c r="A421" s="120">
        <f>A419+1</f>
        <v>368</v>
      </c>
      <c r="B421" s="29" t="s">
        <v>862</v>
      </c>
      <c r="C421" s="2" t="s">
        <v>1007</v>
      </c>
      <c r="D421" s="8" t="s">
        <v>1612</v>
      </c>
      <c r="E421" s="8" t="s">
        <v>1448</v>
      </c>
      <c r="F421" s="5">
        <v>3101</v>
      </c>
      <c r="G421" s="8">
        <v>1</v>
      </c>
      <c r="H421" s="8" t="s">
        <v>2044</v>
      </c>
      <c r="I421" s="11" t="s">
        <v>867</v>
      </c>
      <c r="J421" s="8" t="s">
        <v>1449</v>
      </c>
      <c r="K421" s="10">
        <v>43480</v>
      </c>
      <c r="L421" s="8"/>
      <c r="M421" s="48">
        <v>850914.4</v>
      </c>
      <c r="N421" s="13"/>
      <c r="O421" s="13"/>
      <c r="P421" s="8" t="s">
        <v>1567</v>
      </c>
      <c r="Q421" s="8" t="s">
        <v>2047</v>
      </c>
      <c r="R421" s="10">
        <v>43696</v>
      </c>
      <c r="S421" s="8"/>
      <c r="T421" s="8"/>
      <c r="U421" s="8" t="s">
        <v>1908</v>
      </c>
      <c r="V421" s="37"/>
      <c r="W421" s="37"/>
      <c r="X421" s="37"/>
      <c r="Y421" s="37"/>
      <c r="Z421" s="37"/>
    </row>
    <row r="422" spans="1:26" ht="76.5">
      <c r="A422" s="120">
        <f t="shared" si="9"/>
        <v>369</v>
      </c>
      <c r="B422" s="29" t="s">
        <v>862</v>
      </c>
      <c r="C422" s="2" t="s">
        <v>1007</v>
      </c>
      <c r="D422" s="8" t="s">
        <v>1611</v>
      </c>
      <c r="E422" s="8" t="s">
        <v>1450</v>
      </c>
      <c r="F422" s="5">
        <v>2010</v>
      </c>
      <c r="G422" s="8">
        <v>1</v>
      </c>
      <c r="H422" s="8" t="s">
        <v>2045</v>
      </c>
      <c r="I422" s="11" t="s">
        <v>867</v>
      </c>
      <c r="J422" s="8" t="s">
        <v>1451</v>
      </c>
      <c r="K422" s="10">
        <v>43480</v>
      </c>
      <c r="L422" s="8"/>
      <c r="M422" s="48">
        <v>5898180.31</v>
      </c>
      <c r="N422" s="13"/>
      <c r="O422" s="13"/>
      <c r="P422" s="8" t="s">
        <v>1567</v>
      </c>
      <c r="Q422" s="8" t="s">
        <v>2046</v>
      </c>
      <c r="R422" s="10">
        <v>43696</v>
      </c>
      <c r="S422" s="8"/>
      <c r="T422" s="8"/>
      <c r="U422" s="8" t="s">
        <v>1908</v>
      </c>
      <c r="V422" s="37"/>
      <c r="W422" s="37"/>
      <c r="X422" s="37"/>
      <c r="Y422" s="37"/>
      <c r="Z422" s="37"/>
    </row>
    <row r="423" spans="1:26" ht="89.25">
      <c r="A423" s="120">
        <f t="shared" si="9"/>
        <v>370</v>
      </c>
      <c r="B423" s="29" t="s">
        <v>862</v>
      </c>
      <c r="C423" s="2" t="s">
        <v>1007</v>
      </c>
      <c r="D423" s="8" t="s">
        <v>1613</v>
      </c>
      <c r="E423" s="8" t="s">
        <v>1452</v>
      </c>
      <c r="F423" s="5">
        <v>314</v>
      </c>
      <c r="G423" s="8">
        <v>1</v>
      </c>
      <c r="H423" s="8" t="s">
        <v>2048</v>
      </c>
      <c r="I423" s="11" t="s">
        <v>867</v>
      </c>
      <c r="J423" s="8" t="s">
        <v>1453</v>
      </c>
      <c r="K423" s="10">
        <v>43480</v>
      </c>
      <c r="L423" s="8"/>
      <c r="M423" s="48">
        <v>239258.58</v>
      </c>
      <c r="N423" s="13"/>
      <c r="O423" s="13"/>
      <c r="P423" s="8" t="s">
        <v>1567</v>
      </c>
      <c r="Q423" s="8" t="s">
        <v>2049</v>
      </c>
      <c r="R423" s="10">
        <v>43697</v>
      </c>
      <c r="S423" s="8"/>
      <c r="T423" s="8"/>
      <c r="U423" s="8" t="s">
        <v>1908</v>
      </c>
      <c r="V423" s="37"/>
      <c r="W423" s="37"/>
      <c r="X423" s="37"/>
      <c r="Y423" s="37"/>
      <c r="Z423" s="37"/>
    </row>
    <row r="424" spans="1:26" ht="63.75">
      <c r="A424" s="120">
        <f t="shared" si="9"/>
        <v>371</v>
      </c>
      <c r="B424" s="29" t="s">
        <v>862</v>
      </c>
      <c r="C424" s="2" t="s">
        <v>342</v>
      </c>
      <c r="D424" s="8">
        <v>84</v>
      </c>
      <c r="E424" s="8" t="s">
        <v>1454</v>
      </c>
      <c r="F424" s="5">
        <v>53</v>
      </c>
      <c r="G424" s="8">
        <v>1</v>
      </c>
      <c r="H424" s="8" t="s">
        <v>1882</v>
      </c>
      <c r="I424" s="11" t="s">
        <v>867</v>
      </c>
      <c r="J424" s="8" t="s">
        <v>1455</v>
      </c>
      <c r="K424" s="10">
        <v>36493</v>
      </c>
      <c r="L424" s="8"/>
      <c r="M424" s="48">
        <v>66454.58</v>
      </c>
      <c r="N424" s="13"/>
      <c r="O424" s="13"/>
      <c r="P424" s="8"/>
      <c r="Q424" s="8"/>
      <c r="R424" s="8"/>
      <c r="S424" s="8"/>
      <c r="T424" s="8"/>
      <c r="U424" s="8"/>
      <c r="V424" s="37"/>
      <c r="W424" s="37"/>
      <c r="X424" s="37"/>
      <c r="Y424" s="37"/>
      <c r="Z424" s="37"/>
    </row>
    <row r="425" spans="1:26" ht="93" customHeight="1">
      <c r="A425" s="120">
        <f t="shared" si="9"/>
        <v>372</v>
      </c>
      <c r="B425" s="29" t="s">
        <v>862</v>
      </c>
      <c r="C425" s="2" t="s">
        <v>1013</v>
      </c>
      <c r="D425" s="8">
        <v>26</v>
      </c>
      <c r="E425" s="8" t="s">
        <v>1457</v>
      </c>
      <c r="F425" s="5">
        <v>236296</v>
      </c>
      <c r="G425" s="8">
        <v>1</v>
      </c>
      <c r="H425" s="8" t="s">
        <v>2041</v>
      </c>
      <c r="I425" s="11" t="s">
        <v>867</v>
      </c>
      <c r="J425" s="8" t="s">
        <v>1458</v>
      </c>
      <c r="K425" s="10">
        <v>43679</v>
      </c>
      <c r="L425" s="8"/>
      <c r="M425" s="48">
        <v>967184</v>
      </c>
      <c r="N425" s="13"/>
      <c r="O425" s="13"/>
      <c r="P425" s="8" t="s">
        <v>1459</v>
      </c>
      <c r="Q425" s="8" t="s">
        <v>1458</v>
      </c>
      <c r="R425" s="10">
        <v>43679</v>
      </c>
      <c r="S425" s="8"/>
      <c r="T425" s="8"/>
      <c r="U425" s="8" t="s">
        <v>1679</v>
      </c>
      <c r="V425" s="37"/>
      <c r="W425" s="37"/>
      <c r="X425" s="37"/>
      <c r="Y425" s="37"/>
      <c r="Z425" s="37"/>
    </row>
    <row r="426" spans="1:26" ht="51">
      <c r="A426" s="120">
        <f t="shared" si="9"/>
        <v>373</v>
      </c>
      <c r="B426" s="29" t="s">
        <v>862</v>
      </c>
      <c r="C426" s="2" t="s">
        <v>133</v>
      </c>
      <c r="D426" s="8">
        <v>19</v>
      </c>
      <c r="E426" s="8" t="s">
        <v>1460</v>
      </c>
      <c r="F426" s="5">
        <f>1102*243/1000</f>
        <v>267.786</v>
      </c>
      <c r="G426" s="8" t="s">
        <v>2050</v>
      </c>
      <c r="H426" s="8" t="s">
        <v>1996</v>
      </c>
      <c r="I426" s="11" t="s">
        <v>867</v>
      </c>
      <c r="J426" s="8" t="s">
        <v>1461</v>
      </c>
      <c r="K426" s="10">
        <v>43682</v>
      </c>
      <c r="L426" s="8"/>
      <c r="M426" s="48">
        <f>2872550.34*243/1000</f>
        <v>698029.73262</v>
      </c>
      <c r="N426" s="13"/>
      <c r="O426" s="13"/>
      <c r="P426" s="8"/>
      <c r="Q426" s="8"/>
      <c r="R426" s="8"/>
      <c r="S426" s="8"/>
      <c r="T426" s="8"/>
      <c r="U426" s="8"/>
      <c r="V426" s="37"/>
      <c r="W426" s="37"/>
      <c r="X426" s="37"/>
      <c r="Y426" s="37"/>
      <c r="Z426" s="37"/>
    </row>
    <row r="427" spans="1:26" ht="51">
      <c r="A427" s="120">
        <f t="shared" si="9"/>
        <v>374</v>
      </c>
      <c r="B427" s="29" t="s">
        <v>862</v>
      </c>
      <c r="C427" s="2" t="s">
        <v>1383</v>
      </c>
      <c r="D427" s="8" t="s">
        <v>1462</v>
      </c>
      <c r="E427" s="8" t="s">
        <v>1463</v>
      </c>
      <c r="F427" s="5">
        <v>1900</v>
      </c>
      <c r="G427" s="8">
        <v>1</v>
      </c>
      <c r="H427" s="8" t="s">
        <v>2051</v>
      </c>
      <c r="I427" s="11" t="s">
        <v>867</v>
      </c>
      <c r="J427" s="8" t="s">
        <v>1464</v>
      </c>
      <c r="K427" s="10">
        <v>43686</v>
      </c>
      <c r="L427" s="8"/>
      <c r="M427" s="48">
        <v>2172327</v>
      </c>
      <c r="N427" s="13"/>
      <c r="O427" s="13"/>
      <c r="P427" s="8"/>
      <c r="Q427" s="8"/>
      <c r="R427" s="8"/>
      <c r="S427" s="8"/>
      <c r="T427" s="8"/>
      <c r="U427" s="8"/>
      <c r="V427" s="37"/>
      <c r="W427" s="37"/>
      <c r="X427" s="37"/>
      <c r="Y427" s="37"/>
      <c r="Z427" s="37"/>
    </row>
    <row r="428" spans="1:26" ht="89.25">
      <c r="A428" s="120">
        <f t="shared" si="9"/>
        <v>375</v>
      </c>
      <c r="B428" s="29" t="s">
        <v>862</v>
      </c>
      <c r="C428" s="2" t="s">
        <v>343</v>
      </c>
      <c r="D428" s="8" t="s">
        <v>1599</v>
      </c>
      <c r="E428" s="8" t="s">
        <v>1465</v>
      </c>
      <c r="F428" s="5">
        <v>8823</v>
      </c>
      <c r="G428" s="8">
        <v>1</v>
      </c>
      <c r="H428" s="8" t="s">
        <v>2052</v>
      </c>
      <c r="I428" s="11" t="s">
        <v>867</v>
      </c>
      <c r="J428" s="8" t="s">
        <v>1466</v>
      </c>
      <c r="K428" s="10">
        <v>43684</v>
      </c>
      <c r="L428" s="8"/>
      <c r="M428" s="48">
        <v>6722861.31</v>
      </c>
      <c r="N428" s="13"/>
      <c r="O428" s="13"/>
      <c r="P428" s="8" t="s">
        <v>1473</v>
      </c>
      <c r="Q428" s="8" t="s">
        <v>2053</v>
      </c>
      <c r="R428" s="10">
        <v>43712</v>
      </c>
      <c r="S428" s="8"/>
      <c r="T428" s="8"/>
      <c r="U428" s="8" t="s">
        <v>2054</v>
      </c>
      <c r="V428" s="37"/>
      <c r="W428" s="37"/>
      <c r="X428" s="37"/>
      <c r="Y428" s="37"/>
      <c r="Z428" s="37"/>
    </row>
    <row r="429" spans="1:26" ht="63.75">
      <c r="A429" s="120">
        <f t="shared" si="9"/>
        <v>376</v>
      </c>
      <c r="B429" s="29" t="s">
        <v>862</v>
      </c>
      <c r="C429" s="2" t="s">
        <v>998</v>
      </c>
      <c r="D429" s="8"/>
      <c r="E429" s="8" t="s">
        <v>1468</v>
      </c>
      <c r="F429" s="5">
        <v>835</v>
      </c>
      <c r="G429" s="8">
        <v>1</v>
      </c>
      <c r="H429" s="8" t="s">
        <v>2055</v>
      </c>
      <c r="I429" s="11" t="s">
        <v>867</v>
      </c>
      <c r="J429" s="8" t="s">
        <v>1469</v>
      </c>
      <c r="K429" s="10">
        <v>43788</v>
      </c>
      <c r="L429" s="8"/>
      <c r="M429" s="48">
        <v>541263.7</v>
      </c>
      <c r="N429" s="13"/>
      <c r="O429" s="13"/>
      <c r="P429" s="8"/>
      <c r="Q429" s="8"/>
      <c r="R429" s="8"/>
      <c r="S429" s="8"/>
      <c r="T429" s="8"/>
      <c r="U429" s="8"/>
      <c r="V429" s="37"/>
      <c r="W429" s="37"/>
      <c r="X429" s="37"/>
      <c r="Y429" s="37"/>
      <c r="Z429" s="37"/>
    </row>
    <row r="430" spans="1:26" ht="52.5" customHeight="1">
      <c r="A430" s="120">
        <f t="shared" si="9"/>
        <v>377</v>
      </c>
      <c r="B430" s="29" t="s">
        <v>862</v>
      </c>
      <c r="C430" s="2" t="s">
        <v>1439</v>
      </c>
      <c r="D430" s="8" t="s">
        <v>1470</v>
      </c>
      <c r="E430" s="8" t="s">
        <v>1471</v>
      </c>
      <c r="F430" s="5">
        <v>18</v>
      </c>
      <c r="G430" s="8">
        <v>1</v>
      </c>
      <c r="H430" s="8" t="s">
        <v>2056</v>
      </c>
      <c r="I430" s="11" t="s">
        <v>867</v>
      </c>
      <c r="J430" s="8" t="s">
        <v>1472</v>
      </c>
      <c r="K430" s="10">
        <v>43798</v>
      </c>
      <c r="L430" s="8"/>
      <c r="M430" s="48">
        <v>10811.16</v>
      </c>
      <c r="N430" s="13"/>
      <c r="O430" s="13"/>
      <c r="P430" s="8"/>
      <c r="Q430" s="8"/>
      <c r="R430" s="8"/>
      <c r="S430" s="8"/>
      <c r="T430" s="8"/>
      <c r="U430" s="8"/>
      <c r="V430" s="37"/>
      <c r="W430" s="37"/>
      <c r="X430" s="37"/>
      <c r="Y430" s="37"/>
      <c r="Z430" s="37"/>
    </row>
    <row r="431" spans="1:26" ht="63.75">
      <c r="A431" s="120">
        <f t="shared" si="9"/>
        <v>378</v>
      </c>
      <c r="B431" s="29" t="s">
        <v>862</v>
      </c>
      <c r="C431" s="2" t="s">
        <v>1065</v>
      </c>
      <c r="D431" s="8" t="s">
        <v>1474</v>
      </c>
      <c r="E431" s="8" t="s">
        <v>1475</v>
      </c>
      <c r="F431" s="5">
        <v>1166</v>
      </c>
      <c r="G431" s="8">
        <v>1</v>
      </c>
      <c r="H431" s="8" t="s">
        <v>2019</v>
      </c>
      <c r="I431" s="11" t="s">
        <v>867</v>
      </c>
      <c r="J431" s="8" t="s">
        <v>1476</v>
      </c>
      <c r="K431" s="10">
        <v>43791</v>
      </c>
      <c r="L431" s="8"/>
      <c r="M431" s="48">
        <v>702549.98</v>
      </c>
      <c r="N431" s="13"/>
      <c r="O431" s="13"/>
      <c r="P431" s="8"/>
      <c r="Q431" s="8"/>
      <c r="R431" s="8"/>
      <c r="S431" s="8"/>
      <c r="T431" s="8"/>
      <c r="U431" s="8"/>
      <c r="V431" s="37"/>
      <c r="W431" s="37"/>
      <c r="X431" s="37"/>
      <c r="Y431" s="37"/>
      <c r="Z431" s="37"/>
    </row>
    <row r="432" spans="1:26" ht="51">
      <c r="A432" s="120">
        <f t="shared" si="9"/>
        <v>379</v>
      </c>
      <c r="B432" s="29" t="s">
        <v>862</v>
      </c>
      <c r="C432" s="2" t="s">
        <v>1012</v>
      </c>
      <c r="D432" s="8">
        <v>127</v>
      </c>
      <c r="E432" s="8" t="s">
        <v>1665</v>
      </c>
      <c r="F432" s="5">
        <f>770*367/1000</f>
        <v>282.59</v>
      </c>
      <c r="G432" s="8" t="s">
        <v>1522</v>
      </c>
      <c r="H432" s="8" t="s">
        <v>2057</v>
      </c>
      <c r="I432" s="11" t="s">
        <v>867</v>
      </c>
      <c r="J432" s="8" t="s">
        <v>1477</v>
      </c>
      <c r="K432" s="10">
        <v>43777</v>
      </c>
      <c r="L432" s="8"/>
      <c r="M432" s="48">
        <f>965472.2*367/1000</f>
        <v>354328.2974</v>
      </c>
      <c r="N432" s="13"/>
      <c r="O432" s="13"/>
      <c r="P432" s="8"/>
      <c r="Q432" s="8"/>
      <c r="R432" s="8"/>
      <c r="S432" s="8"/>
      <c r="T432" s="8"/>
      <c r="U432" s="8"/>
      <c r="V432" s="37"/>
      <c r="W432" s="37"/>
      <c r="X432" s="37"/>
      <c r="Y432" s="37"/>
      <c r="Z432" s="37"/>
    </row>
    <row r="433" spans="1:26" ht="63.75">
      <c r="A433" s="120">
        <f t="shared" si="9"/>
        <v>380</v>
      </c>
      <c r="B433" s="29" t="s">
        <v>862</v>
      </c>
      <c r="C433" s="2" t="s">
        <v>1020</v>
      </c>
      <c r="D433" s="8" t="s">
        <v>1478</v>
      </c>
      <c r="E433" s="8" t="s">
        <v>1479</v>
      </c>
      <c r="F433" s="5">
        <v>766</v>
      </c>
      <c r="G433" s="8">
        <v>1</v>
      </c>
      <c r="H433" s="8" t="s">
        <v>2019</v>
      </c>
      <c r="I433" s="11" t="s">
        <v>867</v>
      </c>
      <c r="J433" s="8" t="s">
        <v>1480</v>
      </c>
      <c r="K433" s="10">
        <v>43780</v>
      </c>
      <c r="L433" s="8"/>
      <c r="M433" s="48">
        <v>318461.21</v>
      </c>
      <c r="N433" s="13"/>
      <c r="O433" s="13"/>
      <c r="P433" s="8"/>
      <c r="Q433" s="8"/>
      <c r="R433" s="8"/>
      <c r="S433" s="8"/>
      <c r="T433" s="8"/>
      <c r="U433" s="8"/>
      <c r="V433" s="37"/>
      <c r="W433" s="37"/>
      <c r="X433" s="37"/>
      <c r="Y433" s="37"/>
      <c r="Z433" s="37"/>
    </row>
    <row r="434" spans="1:26" ht="76.5">
      <c r="A434" s="120">
        <f t="shared" si="9"/>
        <v>381</v>
      </c>
      <c r="B434" s="29" t="s">
        <v>862</v>
      </c>
      <c r="C434" s="2" t="s">
        <v>1013</v>
      </c>
      <c r="D434" s="8" t="s">
        <v>1481</v>
      </c>
      <c r="E434" s="8" t="s">
        <v>1482</v>
      </c>
      <c r="F434" s="5">
        <v>268640</v>
      </c>
      <c r="G434" s="8">
        <v>1</v>
      </c>
      <c r="H434" s="8" t="s">
        <v>2058</v>
      </c>
      <c r="I434" s="11" t="s">
        <v>867</v>
      </c>
      <c r="J434" s="8" t="s">
        <v>1483</v>
      </c>
      <c r="K434" s="10">
        <v>43728</v>
      </c>
      <c r="L434" s="8"/>
      <c r="M434" s="48">
        <v>756626.4</v>
      </c>
      <c r="N434" s="13"/>
      <c r="O434" s="13"/>
      <c r="P434" s="8"/>
      <c r="Q434" s="8" t="s">
        <v>1484</v>
      </c>
      <c r="R434" s="10">
        <v>43718</v>
      </c>
      <c r="S434" s="8"/>
      <c r="T434" s="8"/>
      <c r="U434" s="8" t="s">
        <v>1679</v>
      </c>
      <c r="V434" s="37"/>
      <c r="W434" s="37"/>
      <c r="X434" s="37"/>
      <c r="Y434" s="37"/>
      <c r="Z434" s="37"/>
    </row>
    <row r="435" spans="1:26" ht="95.25" customHeight="1">
      <c r="A435" s="120">
        <f t="shared" si="9"/>
        <v>382</v>
      </c>
      <c r="B435" s="29" t="s">
        <v>862</v>
      </c>
      <c r="C435" s="2" t="s">
        <v>1037</v>
      </c>
      <c r="D435" s="8" t="s">
        <v>1508</v>
      </c>
      <c r="E435" s="8" t="s">
        <v>1485</v>
      </c>
      <c r="F435" s="5">
        <v>11015</v>
      </c>
      <c r="G435" s="8">
        <v>1</v>
      </c>
      <c r="H435" s="8" t="s">
        <v>2174</v>
      </c>
      <c r="I435" s="11" t="s">
        <v>867</v>
      </c>
      <c r="J435" s="8" t="s">
        <v>1486</v>
      </c>
      <c r="K435" s="10">
        <v>43703</v>
      </c>
      <c r="L435" s="8"/>
      <c r="M435" s="48">
        <v>7459363.51</v>
      </c>
      <c r="N435" s="13"/>
      <c r="O435" s="13"/>
      <c r="P435" s="8" t="s">
        <v>1668</v>
      </c>
      <c r="Q435" s="8" t="s">
        <v>1666</v>
      </c>
      <c r="R435" s="10">
        <v>44232</v>
      </c>
      <c r="S435" s="8"/>
      <c r="T435" s="8"/>
      <c r="U435" s="8" t="s">
        <v>1669</v>
      </c>
      <c r="V435" s="37"/>
      <c r="W435" s="37"/>
      <c r="X435" s="37"/>
      <c r="Y435" s="37"/>
      <c r="Z435" s="37"/>
    </row>
    <row r="436" spans="1:26" ht="63.75">
      <c r="A436" s="120">
        <f t="shared" si="9"/>
        <v>383</v>
      </c>
      <c r="B436" s="29" t="s">
        <v>862</v>
      </c>
      <c r="C436" s="2" t="s">
        <v>1215</v>
      </c>
      <c r="D436" s="8">
        <v>20</v>
      </c>
      <c r="E436" s="8" t="s">
        <v>1487</v>
      </c>
      <c r="F436" s="5">
        <f>718*380/1000</f>
        <v>272.84</v>
      </c>
      <c r="G436" s="8" t="s">
        <v>1488</v>
      </c>
      <c r="H436" s="8" t="s">
        <v>1882</v>
      </c>
      <c r="I436" s="11" t="s">
        <v>867</v>
      </c>
      <c r="J436" s="8" t="s">
        <v>1489</v>
      </c>
      <c r="K436" s="10">
        <v>43696</v>
      </c>
      <c r="L436" s="8"/>
      <c r="M436" s="48">
        <f>900271.48*380/1000</f>
        <v>342103.1624</v>
      </c>
      <c r="N436" s="13"/>
      <c r="O436" s="13"/>
      <c r="P436" s="8"/>
      <c r="Q436" s="8"/>
      <c r="R436" s="10"/>
      <c r="S436" s="8"/>
      <c r="T436" s="8"/>
      <c r="U436" s="8"/>
      <c r="V436" s="37"/>
      <c r="W436" s="37"/>
      <c r="X436" s="37"/>
      <c r="Y436" s="37"/>
      <c r="Z436" s="37"/>
    </row>
    <row r="437" spans="1:26" ht="51">
      <c r="A437" s="120">
        <f t="shared" si="9"/>
        <v>384</v>
      </c>
      <c r="B437" s="29" t="s">
        <v>862</v>
      </c>
      <c r="C437" s="2" t="s">
        <v>416</v>
      </c>
      <c r="D437" s="8" t="s">
        <v>1491</v>
      </c>
      <c r="E437" s="8" t="s">
        <v>1492</v>
      </c>
      <c r="F437" s="5">
        <v>30</v>
      </c>
      <c r="G437" s="8">
        <v>1</v>
      </c>
      <c r="H437" s="8" t="s">
        <v>1840</v>
      </c>
      <c r="I437" s="11" t="s">
        <v>867</v>
      </c>
      <c r="J437" s="8" t="s">
        <v>1493</v>
      </c>
      <c r="K437" s="10">
        <v>43812</v>
      </c>
      <c r="L437" s="8"/>
      <c r="M437" s="48">
        <v>18018.6</v>
      </c>
      <c r="N437" s="13"/>
      <c r="O437" s="13"/>
      <c r="P437" s="8"/>
      <c r="Q437" s="8"/>
      <c r="R437" s="10"/>
      <c r="S437" s="8"/>
      <c r="T437" s="8"/>
      <c r="U437" s="8"/>
      <c r="V437" s="37"/>
      <c r="W437" s="37"/>
      <c r="X437" s="37"/>
      <c r="Y437" s="37"/>
      <c r="Z437" s="37"/>
    </row>
    <row r="438" spans="1:26" ht="76.5">
      <c r="A438" s="120">
        <f t="shared" si="9"/>
        <v>385</v>
      </c>
      <c r="B438" s="29" t="s">
        <v>862</v>
      </c>
      <c r="C438" s="2" t="s">
        <v>1011</v>
      </c>
      <c r="D438" s="8" t="s">
        <v>1600</v>
      </c>
      <c r="E438" s="8" t="s">
        <v>1494</v>
      </c>
      <c r="F438" s="5">
        <v>427</v>
      </c>
      <c r="G438" s="8">
        <v>1</v>
      </c>
      <c r="H438" s="8" t="s">
        <v>1967</v>
      </c>
      <c r="I438" s="11" t="s">
        <v>867</v>
      </c>
      <c r="J438" s="8" t="s">
        <v>1495</v>
      </c>
      <c r="K438" s="10">
        <v>43672</v>
      </c>
      <c r="L438" s="8"/>
      <c r="M438" s="48">
        <v>257280.31</v>
      </c>
      <c r="N438" s="13"/>
      <c r="O438" s="13"/>
      <c r="P438" s="8"/>
      <c r="Q438" s="8"/>
      <c r="R438" s="10"/>
      <c r="S438" s="8"/>
      <c r="T438" s="8"/>
      <c r="U438" s="8"/>
      <c r="V438" s="37"/>
      <c r="W438" s="37"/>
      <c r="X438" s="37"/>
      <c r="Y438" s="37"/>
      <c r="Z438" s="37"/>
    </row>
    <row r="439" spans="1:26" ht="63.75">
      <c r="A439" s="120">
        <f t="shared" si="9"/>
        <v>386</v>
      </c>
      <c r="B439" s="29" t="s">
        <v>862</v>
      </c>
      <c r="C439" s="2" t="s">
        <v>1496</v>
      </c>
      <c r="D439" s="8">
        <v>32</v>
      </c>
      <c r="E439" s="8" t="s">
        <v>1497</v>
      </c>
      <c r="F439" s="5">
        <f>1791*282/1000</f>
        <v>505.062</v>
      </c>
      <c r="G439" s="8" t="s">
        <v>1498</v>
      </c>
      <c r="H439" s="8" t="s">
        <v>1882</v>
      </c>
      <c r="I439" s="11" t="s">
        <v>867</v>
      </c>
      <c r="J439" s="8" t="s">
        <v>1499</v>
      </c>
      <c r="K439" s="10">
        <v>43649</v>
      </c>
      <c r="L439" s="8"/>
      <c r="M439" s="48">
        <f>1871144.74*282/1000</f>
        <v>527662.81668</v>
      </c>
      <c r="N439" s="13"/>
      <c r="O439" s="13"/>
      <c r="P439" s="8"/>
      <c r="Q439" s="8"/>
      <c r="R439" s="10"/>
      <c r="S439" s="8"/>
      <c r="T439" s="8"/>
      <c r="U439" s="8"/>
      <c r="V439" s="37"/>
      <c r="W439" s="37"/>
      <c r="X439" s="37"/>
      <c r="Y439" s="37"/>
      <c r="Z439" s="37"/>
    </row>
    <row r="440" spans="1:26" ht="51">
      <c r="A440" s="120">
        <f t="shared" si="9"/>
        <v>387</v>
      </c>
      <c r="B440" s="29" t="s">
        <v>862</v>
      </c>
      <c r="C440" s="2" t="s">
        <v>1020</v>
      </c>
      <c r="D440" s="8" t="s">
        <v>1500</v>
      </c>
      <c r="E440" s="8" t="s">
        <v>1501</v>
      </c>
      <c r="F440" s="5">
        <v>1607</v>
      </c>
      <c r="G440" s="8">
        <v>1</v>
      </c>
      <c r="H440" s="8" t="s">
        <v>2023</v>
      </c>
      <c r="I440" s="11" t="s">
        <v>867</v>
      </c>
      <c r="J440" s="8" t="s">
        <v>1502</v>
      </c>
      <c r="K440" s="10">
        <v>43620</v>
      </c>
      <c r="L440" s="8"/>
      <c r="M440" s="48">
        <v>304262.95</v>
      </c>
      <c r="N440" s="13"/>
      <c r="O440" s="13"/>
      <c r="P440" s="8"/>
      <c r="Q440" s="8"/>
      <c r="R440" s="10"/>
      <c r="S440" s="8"/>
      <c r="T440" s="8"/>
      <c r="U440" s="8"/>
      <c r="V440" s="37"/>
      <c r="W440" s="37"/>
      <c r="X440" s="37"/>
      <c r="Y440" s="37"/>
      <c r="Z440" s="37"/>
    </row>
    <row r="441" spans="1:26" ht="76.5">
      <c r="A441" s="120">
        <f t="shared" si="9"/>
        <v>388</v>
      </c>
      <c r="B441" s="29" t="s">
        <v>862</v>
      </c>
      <c r="C441" s="2" t="s">
        <v>1503</v>
      </c>
      <c r="D441" s="8" t="s">
        <v>1504</v>
      </c>
      <c r="E441" s="8" t="s">
        <v>1505</v>
      </c>
      <c r="F441" s="5">
        <v>13</v>
      </c>
      <c r="G441" s="8">
        <v>1</v>
      </c>
      <c r="H441" s="8" t="s">
        <v>1967</v>
      </c>
      <c r="I441" s="11" t="s">
        <v>867</v>
      </c>
      <c r="J441" s="8" t="s">
        <v>1506</v>
      </c>
      <c r="K441" s="10">
        <v>43613</v>
      </c>
      <c r="L441" s="8"/>
      <c r="M441" s="48">
        <v>8259.03</v>
      </c>
      <c r="N441" s="13"/>
      <c r="O441" s="13"/>
      <c r="P441" s="8"/>
      <c r="Q441" s="8"/>
      <c r="R441" s="10"/>
      <c r="S441" s="8"/>
      <c r="T441" s="8"/>
      <c r="U441" s="8"/>
      <c r="V441" s="37"/>
      <c r="W441" s="37"/>
      <c r="X441" s="37"/>
      <c r="Y441" s="37"/>
      <c r="Z441" s="37"/>
    </row>
    <row r="442" spans="1:26" ht="63.75">
      <c r="A442" s="120">
        <f t="shared" si="9"/>
        <v>389</v>
      </c>
      <c r="B442" s="29" t="s">
        <v>862</v>
      </c>
      <c r="C442" s="2" t="s">
        <v>707</v>
      </c>
      <c r="D442" s="8" t="s">
        <v>1514</v>
      </c>
      <c r="E442" s="8" t="s">
        <v>1515</v>
      </c>
      <c r="F442" s="5">
        <v>10455</v>
      </c>
      <c r="G442" s="8">
        <v>1</v>
      </c>
      <c r="H442" s="8" t="s">
        <v>2041</v>
      </c>
      <c r="I442" s="11" t="s">
        <v>867</v>
      </c>
      <c r="J442" s="8" t="s">
        <v>1519</v>
      </c>
      <c r="K442" s="10">
        <v>43649</v>
      </c>
      <c r="L442" s="8"/>
      <c r="M442" s="48">
        <v>51249.75</v>
      </c>
      <c r="N442" s="13"/>
      <c r="O442" s="13"/>
      <c r="P442" s="8"/>
      <c r="Q442" s="8" t="s">
        <v>1520</v>
      </c>
      <c r="R442" s="10">
        <v>43621</v>
      </c>
      <c r="S442" s="8"/>
      <c r="T442" s="8"/>
      <c r="U442" s="8" t="s">
        <v>1679</v>
      </c>
      <c r="V442" s="37"/>
      <c r="W442" s="37"/>
      <c r="X442" s="37"/>
      <c r="Y442" s="37"/>
      <c r="Z442" s="37"/>
    </row>
    <row r="443" spans="1:26" ht="76.5">
      <c r="A443" s="120">
        <f t="shared" si="9"/>
        <v>390</v>
      </c>
      <c r="B443" s="29" t="s">
        <v>862</v>
      </c>
      <c r="C443" s="2" t="s">
        <v>1496</v>
      </c>
      <c r="D443" s="8" t="s">
        <v>1516</v>
      </c>
      <c r="E443" s="8" t="s">
        <v>1517</v>
      </c>
      <c r="F443" s="5">
        <v>15950</v>
      </c>
      <c r="G443" s="8">
        <v>1</v>
      </c>
      <c r="H443" s="8" t="s">
        <v>2059</v>
      </c>
      <c r="I443" s="11" t="s">
        <v>867</v>
      </c>
      <c r="J443" s="8" t="s">
        <v>1518</v>
      </c>
      <c r="K443" s="10">
        <v>43648</v>
      </c>
      <c r="L443" s="8"/>
      <c r="M443" s="48">
        <v>101750</v>
      </c>
      <c r="N443" s="13"/>
      <c r="O443" s="13"/>
      <c r="P443" s="8"/>
      <c r="Q443" s="8" t="s">
        <v>1521</v>
      </c>
      <c r="R443" s="10">
        <v>43621</v>
      </c>
      <c r="S443" s="8"/>
      <c r="T443" s="8"/>
      <c r="U443" s="8" t="s">
        <v>1679</v>
      </c>
      <c r="V443" s="37"/>
      <c r="W443" s="37"/>
      <c r="X443" s="37"/>
      <c r="Y443" s="37"/>
      <c r="Z443" s="37"/>
    </row>
    <row r="444" spans="1:26" ht="77.25" customHeight="1">
      <c r="A444" s="120">
        <f t="shared" si="9"/>
        <v>391</v>
      </c>
      <c r="B444" s="29" t="s">
        <v>862</v>
      </c>
      <c r="C444" s="2" t="s">
        <v>1568</v>
      </c>
      <c r="D444" s="8">
        <v>43</v>
      </c>
      <c r="E444" s="8" t="s">
        <v>1569</v>
      </c>
      <c r="F444" s="5">
        <v>500</v>
      </c>
      <c r="G444" s="8">
        <v>1</v>
      </c>
      <c r="H444" s="8" t="s">
        <v>1814</v>
      </c>
      <c r="I444" s="11" t="s">
        <v>275</v>
      </c>
      <c r="J444" s="8" t="s">
        <v>1570</v>
      </c>
      <c r="K444" s="10">
        <v>43873</v>
      </c>
      <c r="L444" s="8"/>
      <c r="M444" s="48">
        <v>6790</v>
      </c>
      <c r="N444" s="13"/>
      <c r="O444" s="13"/>
      <c r="P444" s="8"/>
      <c r="Q444" s="8"/>
      <c r="R444" s="10"/>
      <c r="S444" s="8"/>
      <c r="T444" s="8"/>
      <c r="U444" s="8"/>
      <c r="V444" s="37"/>
      <c r="W444" s="37"/>
      <c r="X444" s="37"/>
      <c r="Y444" s="37"/>
      <c r="Z444" s="37"/>
    </row>
    <row r="445" spans="1:26" ht="76.5">
      <c r="A445" s="120">
        <f t="shared" si="9"/>
        <v>392</v>
      </c>
      <c r="B445" s="29" t="s">
        <v>862</v>
      </c>
      <c r="C445" s="2" t="s">
        <v>581</v>
      </c>
      <c r="D445" s="8">
        <v>8</v>
      </c>
      <c r="E445" s="8" t="s">
        <v>1571</v>
      </c>
      <c r="F445" s="5">
        <f>758/2</f>
        <v>379</v>
      </c>
      <c r="G445" s="8" t="s">
        <v>1572</v>
      </c>
      <c r="H445" s="8" t="s">
        <v>2060</v>
      </c>
      <c r="I445" s="11" t="s">
        <v>867</v>
      </c>
      <c r="J445" s="8" t="s">
        <v>1573</v>
      </c>
      <c r="K445" s="10">
        <v>43858</v>
      </c>
      <c r="L445" s="8"/>
      <c r="M445" s="48">
        <f>808081.06/2</f>
        <v>404040.53</v>
      </c>
      <c r="N445" s="13"/>
      <c r="O445" s="13"/>
      <c r="P445" s="8"/>
      <c r="Q445" s="8"/>
      <c r="R445" s="10"/>
      <c r="S445" s="8"/>
      <c r="T445" s="8"/>
      <c r="U445" s="8"/>
      <c r="V445" s="37"/>
      <c r="W445" s="37"/>
      <c r="X445" s="37"/>
      <c r="Y445" s="37"/>
      <c r="Z445" s="37"/>
    </row>
    <row r="446" spans="1:26" ht="178.5">
      <c r="A446" s="120">
        <f t="shared" si="9"/>
        <v>393</v>
      </c>
      <c r="B446" s="29" t="s">
        <v>862</v>
      </c>
      <c r="C446" s="2" t="s">
        <v>1431</v>
      </c>
      <c r="D446" s="8"/>
      <c r="E446" s="8" t="s">
        <v>1574</v>
      </c>
      <c r="F446" s="5">
        <v>1661582</v>
      </c>
      <c r="G446" s="8">
        <v>1</v>
      </c>
      <c r="H446" s="8" t="s">
        <v>2061</v>
      </c>
      <c r="I446" s="11" t="s">
        <v>749</v>
      </c>
      <c r="J446" s="8" t="s">
        <v>1575</v>
      </c>
      <c r="K446" s="10">
        <v>43873</v>
      </c>
      <c r="L446" s="8"/>
      <c r="M446" s="48">
        <v>37020046.96</v>
      </c>
      <c r="N446" s="13"/>
      <c r="O446" s="13"/>
      <c r="P446" s="8"/>
      <c r="Q446" s="8"/>
      <c r="R446" s="10"/>
      <c r="S446" s="8"/>
      <c r="T446" s="8"/>
      <c r="U446" s="8"/>
      <c r="V446" s="37"/>
      <c r="W446" s="37"/>
      <c r="X446" s="37"/>
      <c r="Y446" s="37"/>
      <c r="Z446" s="37"/>
    </row>
    <row r="447" spans="1:26" ht="178.5">
      <c r="A447" s="120">
        <f t="shared" si="9"/>
        <v>394</v>
      </c>
      <c r="B447" s="29" t="s">
        <v>862</v>
      </c>
      <c r="C447" s="2" t="s">
        <v>1431</v>
      </c>
      <c r="D447" s="8"/>
      <c r="E447" s="8" t="s">
        <v>1576</v>
      </c>
      <c r="F447" s="5">
        <v>1931554</v>
      </c>
      <c r="G447" s="8">
        <v>1</v>
      </c>
      <c r="H447" s="8" t="s">
        <v>2061</v>
      </c>
      <c r="I447" s="11" t="s">
        <v>749</v>
      </c>
      <c r="J447" s="8" t="s">
        <v>1577</v>
      </c>
      <c r="K447" s="10">
        <v>43873</v>
      </c>
      <c r="L447" s="8"/>
      <c r="M447" s="48">
        <v>43035023.12</v>
      </c>
      <c r="N447" s="13"/>
      <c r="O447" s="13"/>
      <c r="P447" s="8"/>
      <c r="Q447" s="8"/>
      <c r="R447" s="10"/>
      <c r="S447" s="8"/>
      <c r="T447" s="8"/>
      <c r="U447" s="8"/>
      <c r="V447" s="37"/>
      <c r="W447" s="37"/>
      <c r="X447" s="37"/>
      <c r="Y447" s="37"/>
      <c r="Z447" s="37"/>
    </row>
    <row r="448" spans="1:26" ht="178.5">
      <c r="A448" s="120">
        <f t="shared" si="9"/>
        <v>395</v>
      </c>
      <c r="B448" s="29" t="s">
        <v>862</v>
      </c>
      <c r="C448" s="2" t="s">
        <v>1431</v>
      </c>
      <c r="D448" s="8"/>
      <c r="E448" s="8" t="s">
        <v>1578</v>
      </c>
      <c r="F448" s="5">
        <v>17787</v>
      </c>
      <c r="G448" s="8">
        <v>1</v>
      </c>
      <c r="H448" s="8" t="s">
        <v>2213</v>
      </c>
      <c r="I448" s="11" t="s">
        <v>749</v>
      </c>
      <c r="J448" s="8" t="s">
        <v>1579</v>
      </c>
      <c r="K448" s="10">
        <v>43873</v>
      </c>
      <c r="L448" s="8"/>
      <c r="M448" s="48">
        <v>396294.36</v>
      </c>
      <c r="N448" s="13"/>
      <c r="O448" s="13"/>
      <c r="P448" s="8" t="s">
        <v>2248</v>
      </c>
      <c r="Q448" s="8" t="s">
        <v>2249</v>
      </c>
      <c r="R448" s="10">
        <v>44418</v>
      </c>
      <c r="S448" s="8"/>
      <c r="T448" s="8"/>
      <c r="U448" s="8" t="s">
        <v>2125</v>
      </c>
      <c r="V448" s="37"/>
      <c r="W448" s="37"/>
      <c r="X448" s="37"/>
      <c r="Y448" s="37"/>
      <c r="Z448" s="37"/>
    </row>
    <row r="449" spans="1:26" ht="178.5">
      <c r="A449" s="120">
        <f t="shared" si="9"/>
        <v>396</v>
      </c>
      <c r="B449" s="29" t="s">
        <v>862</v>
      </c>
      <c r="C449" s="2" t="s">
        <v>1055</v>
      </c>
      <c r="D449" s="8" t="s">
        <v>1593</v>
      </c>
      <c r="E449" s="8" t="s">
        <v>1580</v>
      </c>
      <c r="F449" s="5">
        <v>110443</v>
      </c>
      <c r="G449" s="8">
        <v>1</v>
      </c>
      <c r="H449" s="8" t="s">
        <v>2061</v>
      </c>
      <c r="I449" s="11" t="s">
        <v>749</v>
      </c>
      <c r="J449" s="8" t="s">
        <v>1581</v>
      </c>
      <c r="K449" s="10">
        <v>43873</v>
      </c>
      <c r="L449" s="8"/>
      <c r="M449" s="48">
        <v>2460670.04</v>
      </c>
      <c r="N449" s="13"/>
      <c r="O449" s="13"/>
      <c r="P449" s="8"/>
      <c r="Q449" s="8"/>
      <c r="R449" s="10"/>
      <c r="S449" s="8"/>
      <c r="T449" s="8"/>
      <c r="U449" s="8"/>
      <c r="V449" s="37"/>
      <c r="W449" s="37"/>
      <c r="X449" s="37"/>
      <c r="Y449" s="37"/>
      <c r="Z449" s="37"/>
    </row>
    <row r="450" spans="1:26" ht="178.5">
      <c r="A450" s="120">
        <f t="shared" si="9"/>
        <v>397</v>
      </c>
      <c r="B450" s="29" t="s">
        <v>862</v>
      </c>
      <c r="C450" s="2" t="s">
        <v>1431</v>
      </c>
      <c r="D450" s="8"/>
      <c r="E450" s="8" t="s">
        <v>1582</v>
      </c>
      <c r="F450" s="5">
        <v>165801</v>
      </c>
      <c r="G450" s="8">
        <v>1</v>
      </c>
      <c r="H450" s="8" t="s">
        <v>2061</v>
      </c>
      <c r="I450" s="11" t="s">
        <v>749</v>
      </c>
      <c r="J450" s="8" t="s">
        <v>1583</v>
      </c>
      <c r="K450" s="10">
        <v>43873</v>
      </c>
      <c r="L450" s="8"/>
      <c r="M450" s="48">
        <v>3694046.28</v>
      </c>
      <c r="N450" s="13"/>
      <c r="O450" s="13"/>
      <c r="P450" s="8"/>
      <c r="Q450" s="8"/>
      <c r="R450" s="10"/>
      <c r="S450" s="8"/>
      <c r="T450" s="8"/>
      <c r="U450" s="8"/>
      <c r="V450" s="37"/>
      <c r="W450" s="37"/>
      <c r="X450" s="37"/>
      <c r="Y450" s="37"/>
      <c r="Z450" s="37"/>
    </row>
    <row r="451" spans="1:26" ht="178.5">
      <c r="A451" s="120">
        <f t="shared" si="9"/>
        <v>398</v>
      </c>
      <c r="B451" s="29" t="s">
        <v>862</v>
      </c>
      <c r="C451" s="2" t="s">
        <v>1431</v>
      </c>
      <c r="D451" s="8"/>
      <c r="E451" s="8" t="s">
        <v>1584</v>
      </c>
      <c r="F451" s="5">
        <v>233150</v>
      </c>
      <c r="G451" s="8">
        <v>1</v>
      </c>
      <c r="H451" s="8" t="s">
        <v>2061</v>
      </c>
      <c r="I451" s="11" t="s">
        <v>749</v>
      </c>
      <c r="J451" s="8" t="s">
        <v>1585</v>
      </c>
      <c r="K451" s="10">
        <v>43873</v>
      </c>
      <c r="L451" s="8"/>
      <c r="M451" s="48">
        <v>5194582</v>
      </c>
      <c r="N451" s="13"/>
      <c r="O451" s="13"/>
      <c r="P451" s="8"/>
      <c r="Q451" s="8"/>
      <c r="R451" s="10"/>
      <c r="S451" s="8"/>
      <c r="T451" s="8"/>
      <c r="U451" s="8"/>
      <c r="V451" s="37"/>
      <c r="W451" s="37"/>
      <c r="X451" s="37"/>
      <c r="Y451" s="37"/>
      <c r="Z451" s="37"/>
    </row>
    <row r="452" spans="1:26" ht="178.5">
      <c r="A452" s="120">
        <f t="shared" si="9"/>
        <v>399</v>
      </c>
      <c r="B452" s="29" t="s">
        <v>862</v>
      </c>
      <c r="C452" s="2" t="s">
        <v>1431</v>
      </c>
      <c r="D452" s="8"/>
      <c r="E452" s="8" t="s">
        <v>1586</v>
      </c>
      <c r="F452" s="5">
        <v>406062</v>
      </c>
      <c r="G452" s="8">
        <v>1</v>
      </c>
      <c r="H452" s="8" t="s">
        <v>2061</v>
      </c>
      <c r="I452" s="11" t="s">
        <v>749</v>
      </c>
      <c r="J452" s="8" t="s">
        <v>1587</v>
      </c>
      <c r="K452" s="10">
        <v>43873</v>
      </c>
      <c r="L452" s="8"/>
      <c r="M452" s="48">
        <v>9047061.36</v>
      </c>
      <c r="N452" s="13"/>
      <c r="O452" s="13"/>
      <c r="P452" s="8"/>
      <c r="Q452" s="8"/>
      <c r="R452" s="10"/>
      <c r="S452" s="8"/>
      <c r="T452" s="8"/>
      <c r="U452" s="8"/>
      <c r="V452" s="37"/>
      <c r="W452" s="37"/>
      <c r="X452" s="37"/>
      <c r="Y452" s="37"/>
      <c r="Z452" s="37"/>
    </row>
    <row r="453" spans="1:26" ht="178.5">
      <c r="A453" s="120">
        <f t="shared" si="9"/>
        <v>400</v>
      </c>
      <c r="B453" s="29" t="s">
        <v>862</v>
      </c>
      <c r="C453" s="2" t="s">
        <v>1007</v>
      </c>
      <c r="D453" s="8" t="s">
        <v>1594</v>
      </c>
      <c r="E453" s="8" t="s">
        <v>1588</v>
      </c>
      <c r="F453" s="5">
        <v>350</v>
      </c>
      <c r="G453" s="8">
        <v>1</v>
      </c>
      <c r="H453" s="8" t="s">
        <v>2061</v>
      </c>
      <c r="I453" s="11" t="s">
        <v>749</v>
      </c>
      <c r="J453" s="8" t="s">
        <v>1589</v>
      </c>
      <c r="K453" s="10">
        <v>43873</v>
      </c>
      <c r="L453" s="8"/>
      <c r="M453" s="48">
        <v>7798</v>
      </c>
      <c r="N453" s="13"/>
      <c r="O453" s="13"/>
      <c r="P453" s="8"/>
      <c r="Q453" s="8"/>
      <c r="R453" s="10"/>
      <c r="S453" s="8"/>
      <c r="T453" s="8"/>
      <c r="U453" s="8"/>
      <c r="V453" s="37"/>
      <c r="W453" s="37"/>
      <c r="X453" s="37"/>
      <c r="Y453" s="37"/>
      <c r="Z453" s="37"/>
    </row>
    <row r="454" spans="1:26" ht="66" customHeight="1">
      <c r="A454" s="120">
        <f t="shared" si="9"/>
        <v>401</v>
      </c>
      <c r="B454" s="29" t="s">
        <v>862</v>
      </c>
      <c r="C454" s="2" t="s">
        <v>1012</v>
      </c>
      <c r="D454" s="8" t="s">
        <v>1590</v>
      </c>
      <c r="E454" s="8" t="s">
        <v>1591</v>
      </c>
      <c r="F454" s="5">
        <v>350</v>
      </c>
      <c r="G454" s="8">
        <v>1</v>
      </c>
      <c r="H454" s="8" t="s">
        <v>2062</v>
      </c>
      <c r="I454" s="11" t="s">
        <v>867</v>
      </c>
      <c r="J454" s="8" t="s">
        <v>1592</v>
      </c>
      <c r="K454" s="10">
        <v>43929</v>
      </c>
      <c r="L454" s="8"/>
      <c r="M454" s="48">
        <v>210885.5</v>
      </c>
      <c r="N454" s="13"/>
      <c r="O454" s="13"/>
      <c r="P454" s="8"/>
      <c r="Q454" s="8"/>
      <c r="R454" s="10"/>
      <c r="S454" s="8"/>
      <c r="T454" s="8"/>
      <c r="U454" s="8"/>
      <c r="V454" s="37"/>
      <c r="W454" s="37"/>
      <c r="X454" s="37"/>
      <c r="Y454" s="37"/>
      <c r="Z454" s="37"/>
    </row>
    <row r="455" spans="1:26" ht="111" customHeight="1">
      <c r="A455" s="120">
        <f t="shared" si="9"/>
        <v>402</v>
      </c>
      <c r="B455" s="29" t="s">
        <v>862</v>
      </c>
      <c r="C455" s="2" t="s">
        <v>343</v>
      </c>
      <c r="D455" s="8"/>
      <c r="E455" s="8" t="s">
        <v>1601</v>
      </c>
      <c r="F455" s="5">
        <v>15498</v>
      </c>
      <c r="G455" s="8">
        <v>1</v>
      </c>
      <c r="H455" s="8" t="s">
        <v>2063</v>
      </c>
      <c r="I455" s="11" t="s">
        <v>867</v>
      </c>
      <c r="J455" s="8" t="s">
        <v>1602</v>
      </c>
      <c r="K455" s="10">
        <v>43910</v>
      </c>
      <c r="L455" s="8"/>
      <c r="M455" s="48">
        <v>9338009.94</v>
      </c>
      <c r="N455" s="13"/>
      <c r="O455" s="13"/>
      <c r="P455" s="8" t="s">
        <v>1603</v>
      </c>
      <c r="Q455" s="8" t="s">
        <v>1604</v>
      </c>
      <c r="R455" s="10">
        <v>43731</v>
      </c>
      <c r="S455" s="8"/>
      <c r="T455" s="8"/>
      <c r="U455" s="8" t="s">
        <v>2064</v>
      </c>
      <c r="V455" s="37"/>
      <c r="W455" s="37"/>
      <c r="X455" s="37"/>
      <c r="Y455" s="37"/>
      <c r="Z455" s="37"/>
    </row>
    <row r="456" spans="1:26" ht="63.75">
      <c r="A456" s="121">
        <f>A455+1</f>
        <v>403</v>
      </c>
      <c r="B456" s="29" t="s">
        <v>862</v>
      </c>
      <c r="C456" s="2" t="s">
        <v>998</v>
      </c>
      <c r="D456" s="8">
        <v>146</v>
      </c>
      <c r="E456" s="8" t="s">
        <v>981</v>
      </c>
      <c r="F456" s="5">
        <v>1950.078</v>
      </c>
      <c r="G456" s="8" t="s">
        <v>417</v>
      </c>
      <c r="H456" s="8" t="s">
        <v>2055</v>
      </c>
      <c r="I456" s="8" t="s">
        <v>867</v>
      </c>
      <c r="J456" s="8" t="s">
        <v>982</v>
      </c>
      <c r="K456" s="10">
        <v>41477</v>
      </c>
      <c r="L456" s="8"/>
      <c r="M456" s="48">
        <f>1409230.28*897/1000</f>
        <v>1264079.56116</v>
      </c>
      <c r="N456" s="13"/>
      <c r="O456" s="13"/>
      <c r="P456" s="8"/>
      <c r="Q456" s="8"/>
      <c r="R456" s="8"/>
      <c r="S456" s="8"/>
      <c r="T456" s="8"/>
      <c r="U456" s="8"/>
      <c r="V456" s="37" t="s">
        <v>2440</v>
      </c>
      <c r="W456" s="63" t="s">
        <v>2441</v>
      </c>
      <c r="X456" s="37" t="s">
        <v>2442</v>
      </c>
      <c r="Y456" s="43" t="s">
        <v>2443</v>
      </c>
      <c r="Z456" s="37" t="s">
        <v>2065</v>
      </c>
    </row>
    <row r="457" spans="1:26" ht="82.5" customHeight="1">
      <c r="A457" s="121"/>
      <c r="B457" s="29" t="s">
        <v>862</v>
      </c>
      <c r="C457" s="2" t="s">
        <v>998</v>
      </c>
      <c r="D457" s="8">
        <v>146</v>
      </c>
      <c r="E457" s="8" t="s">
        <v>981</v>
      </c>
      <c r="F457" s="5">
        <f>2174*103/1000</f>
        <v>223.922</v>
      </c>
      <c r="G457" s="8" t="s">
        <v>1605</v>
      </c>
      <c r="H457" s="8" t="s">
        <v>2055</v>
      </c>
      <c r="I457" s="11" t="s">
        <v>867</v>
      </c>
      <c r="J457" s="8" t="s">
        <v>1606</v>
      </c>
      <c r="K457" s="10">
        <v>43886</v>
      </c>
      <c r="L457" s="8"/>
      <c r="M457" s="48">
        <f>1409230.28*103/1000</f>
        <v>145150.71884000002</v>
      </c>
      <c r="N457" s="13"/>
      <c r="O457" s="13"/>
      <c r="P457" s="8"/>
      <c r="Q457" s="8"/>
      <c r="R457" s="10"/>
      <c r="S457" s="8"/>
      <c r="T457" s="8"/>
      <c r="U457" s="8"/>
      <c r="V457" s="37">
        <v>7892</v>
      </c>
      <c r="W457" s="63">
        <v>43914</v>
      </c>
      <c r="X457" s="37" t="s">
        <v>1607</v>
      </c>
      <c r="Y457" s="37" t="s">
        <v>2066</v>
      </c>
      <c r="Z457" s="37" t="s">
        <v>2065</v>
      </c>
    </row>
    <row r="458" spans="1:26" ht="45">
      <c r="A458" s="120">
        <f>A456+1</f>
        <v>404</v>
      </c>
      <c r="B458" s="29" t="s">
        <v>862</v>
      </c>
      <c r="C458" s="2" t="s">
        <v>1616</v>
      </c>
      <c r="D458" s="8" t="s">
        <v>1617</v>
      </c>
      <c r="E458" s="8" t="s">
        <v>1618</v>
      </c>
      <c r="F458" s="5">
        <v>27.3</v>
      </c>
      <c r="G458" s="8">
        <v>1</v>
      </c>
      <c r="H458" s="8" t="s">
        <v>2067</v>
      </c>
      <c r="I458" s="11" t="s">
        <v>867</v>
      </c>
      <c r="J458" s="8" t="s">
        <v>1619</v>
      </c>
      <c r="K458" s="10">
        <v>43997</v>
      </c>
      <c r="L458" s="8"/>
      <c r="M458" s="48">
        <v>26219.47</v>
      </c>
      <c r="N458" s="13"/>
      <c r="O458" s="13"/>
      <c r="P458" s="8"/>
      <c r="Q458" s="8"/>
      <c r="R458" s="10"/>
      <c r="S458" s="8"/>
      <c r="T458" s="8"/>
      <c r="U458" s="8"/>
      <c r="V458" s="37"/>
      <c r="W458" s="37"/>
      <c r="X458" s="37"/>
      <c r="Y458" s="37"/>
      <c r="Z458" s="37"/>
    </row>
    <row r="459" spans="1:26" ht="45">
      <c r="A459" s="120">
        <f aca="true" t="shared" si="10" ref="A459:A488">A458+1</f>
        <v>405</v>
      </c>
      <c r="B459" s="29" t="s">
        <v>862</v>
      </c>
      <c r="C459" s="2" t="s">
        <v>556</v>
      </c>
      <c r="D459" s="8" t="s">
        <v>1620</v>
      </c>
      <c r="E459" s="8" t="s">
        <v>1621</v>
      </c>
      <c r="F459" s="5">
        <v>18</v>
      </c>
      <c r="G459" s="8">
        <v>1</v>
      </c>
      <c r="H459" s="8" t="s">
        <v>2067</v>
      </c>
      <c r="I459" s="11" t="s">
        <v>867</v>
      </c>
      <c r="J459" s="8" t="s">
        <v>1622</v>
      </c>
      <c r="K459" s="10">
        <v>44032</v>
      </c>
      <c r="L459" s="8"/>
      <c r="M459" s="48">
        <v>10811.16</v>
      </c>
      <c r="N459" s="13"/>
      <c r="O459" s="13"/>
      <c r="P459" s="8"/>
      <c r="Q459" s="8"/>
      <c r="R459" s="8"/>
      <c r="S459" s="8"/>
      <c r="T459" s="8"/>
      <c r="U459" s="8"/>
      <c r="V459" s="37"/>
      <c r="W459" s="37"/>
      <c r="X459" s="37"/>
      <c r="Y459" s="37"/>
      <c r="Z459" s="37"/>
    </row>
    <row r="460" spans="1:26" ht="45">
      <c r="A460" s="120">
        <f t="shared" si="10"/>
        <v>406</v>
      </c>
      <c r="B460" s="29" t="s">
        <v>862</v>
      </c>
      <c r="C460" s="2" t="s">
        <v>1215</v>
      </c>
      <c r="D460" s="8">
        <v>197</v>
      </c>
      <c r="E460" s="8" t="s">
        <v>1623</v>
      </c>
      <c r="F460" s="5">
        <f>706*454/1000</f>
        <v>320.524</v>
      </c>
      <c r="G460" s="8" t="s">
        <v>1624</v>
      </c>
      <c r="H460" s="8" t="s">
        <v>2068</v>
      </c>
      <c r="I460" s="11" t="s">
        <v>867</v>
      </c>
      <c r="J460" s="8" t="s">
        <v>1625</v>
      </c>
      <c r="K460" s="10">
        <v>43794</v>
      </c>
      <c r="L460" s="8"/>
      <c r="M460" s="48">
        <f>885225.16*454/1000</f>
        <v>401892.22264</v>
      </c>
      <c r="N460" s="13"/>
      <c r="O460" s="13"/>
      <c r="P460" s="8"/>
      <c r="Q460" s="8"/>
      <c r="R460" s="8"/>
      <c r="S460" s="8"/>
      <c r="T460" s="8"/>
      <c r="U460" s="8"/>
      <c r="V460" s="37"/>
      <c r="W460" s="37"/>
      <c r="X460" s="37"/>
      <c r="Y460" s="37"/>
      <c r="Z460" s="37"/>
    </row>
    <row r="461" spans="1:26" ht="102">
      <c r="A461" s="120">
        <f t="shared" si="10"/>
        <v>407</v>
      </c>
      <c r="B461" s="29" t="s">
        <v>862</v>
      </c>
      <c r="C461" s="2" t="s">
        <v>1007</v>
      </c>
      <c r="D461" s="8"/>
      <c r="E461" s="8" t="s">
        <v>1626</v>
      </c>
      <c r="F461" s="5">
        <v>13987</v>
      </c>
      <c r="G461" s="8">
        <v>1</v>
      </c>
      <c r="H461" s="8" t="s">
        <v>2069</v>
      </c>
      <c r="I461" s="11" t="s">
        <v>867</v>
      </c>
      <c r="J461" s="8" t="s">
        <v>1627</v>
      </c>
      <c r="K461" s="10">
        <v>44067</v>
      </c>
      <c r="L461" s="8"/>
      <c r="M461" s="48">
        <v>17498296.48</v>
      </c>
      <c r="N461" s="13"/>
      <c r="O461" s="13"/>
      <c r="P461" s="8" t="s">
        <v>1634</v>
      </c>
      <c r="Q461" s="8" t="s">
        <v>1637</v>
      </c>
      <c r="R461" s="10">
        <v>44137</v>
      </c>
      <c r="S461" s="8"/>
      <c r="T461" s="8"/>
      <c r="U461" s="8" t="s">
        <v>1818</v>
      </c>
      <c r="V461" s="37"/>
      <c r="W461" s="37"/>
      <c r="X461" s="37"/>
      <c r="Y461" s="37"/>
      <c r="Z461" s="37"/>
    </row>
    <row r="462" spans="1:26" ht="102">
      <c r="A462" s="120">
        <f t="shared" si="10"/>
        <v>408</v>
      </c>
      <c r="B462" s="29" t="s">
        <v>862</v>
      </c>
      <c r="C462" s="2" t="s">
        <v>1007</v>
      </c>
      <c r="D462" s="8"/>
      <c r="E462" s="8" t="s">
        <v>1628</v>
      </c>
      <c r="F462" s="5">
        <v>14728</v>
      </c>
      <c r="G462" s="8">
        <v>1</v>
      </c>
      <c r="H462" s="8" t="s">
        <v>2069</v>
      </c>
      <c r="I462" s="11" t="s">
        <v>867</v>
      </c>
      <c r="J462" s="8" t="s">
        <v>1629</v>
      </c>
      <c r="K462" s="10">
        <v>44067</v>
      </c>
      <c r="L462" s="8"/>
      <c r="M462" s="48">
        <v>18425317.12</v>
      </c>
      <c r="N462" s="13"/>
      <c r="O462" s="13"/>
      <c r="P462" s="8" t="s">
        <v>1634</v>
      </c>
      <c r="Q462" s="8" t="s">
        <v>1636</v>
      </c>
      <c r="R462" s="10">
        <v>44137</v>
      </c>
      <c r="S462" s="8"/>
      <c r="T462" s="8"/>
      <c r="U462" s="8" t="s">
        <v>1818</v>
      </c>
      <c r="V462" s="37"/>
      <c r="W462" s="37"/>
      <c r="X462" s="37"/>
      <c r="Y462" s="37"/>
      <c r="Z462" s="37"/>
    </row>
    <row r="463" spans="1:26" ht="102">
      <c r="A463" s="120">
        <f t="shared" si="10"/>
        <v>409</v>
      </c>
      <c r="B463" s="29" t="s">
        <v>862</v>
      </c>
      <c r="C463" s="2" t="s">
        <v>1007</v>
      </c>
      <c r="D463" s="8"/>
      <c r="E463" s="8" t="s">
        <v>1630</v>
      </c>
      <c r="F463" s="5">
        <v>16198</v>
      </c>
      <c r="G463" s="8">
        <v>1</v>
      </c>
      <c r="H463" s="8" t="s">
        <v>2069</v>
      </c>
      <c r="I463" s="11" t="s">
        <v>867</v>
      </c>
      <c r="J463" s="8" t="s">
        <v>1631</v>
      </c>
      <c r="K463" s="10">
        <v>44067</v>
      </c>
      <c r="L463" s="8"/>
      <c r="M463" s="48">
        <v>20264345.92</v>
      </c>
      <c r="N463" s="13"/>
      <c r="O463" s="13"/>
      <c r="P463" s="8" t="s">
        <v>1634</v>
      </c>
      <c r="Q463" s="8" t="s">
        <v>1635</v>
      </c>
      <c r="R463" s="10">
        <v>44137</v>
      </c>
      <c r="S463" s="8"/>
      <c r="T463" s="8"/>
      <c r="U463" s="8" t="s">
        <v>1818</v>
      </c>
      <c r="V463" s="37"/>
      <c r="W463" s="37"/>
      <c r="X463" s="37"/>
      <c r="Y463" s="37"/>
      <c r="Z463" s="37"/>
    </row>
    <row r="464" spans="1:26" ht="102">
      <c r="A464" s="120">
        <f t="shared" si="10"/>
        <v>410</v>
      </c>
      <c r="B464" s="29" t="s">
        <v>862</v>
      </c>
      <c r="C464" s="2" t="s">
        <v>1007</v>
      </c>
      <c r="D464" s="8"/>
      <c r="E464" s="8" t="s">
        <v>1632</v>
      </c>
      <c r="F464" s="5">
        <v>2432</v>
      </c>
      <c r="G464" s="8">
        <v>1</v>
      </c>
      <c r="H464" s="8" t="s">
        <v>2069</v>
      </c>
      <c r="I464" s="11" t="s">
        <v>867</v>
      </c>
      <c r="J464" s="8" t="s">
        <v>1633</v>
      </c>
      <c r="K464" s="10">
        <v>44067</v>
      </c>
      <c r="L464" s="8"/>
      <c r="M464" s="48">
        <v>3042529.28</v>
      </c>
      <c r="N464" s="13"/>
      <c r="O464" s="13"/>
      <c r="P464" s="8"/>
      <c r="Q464" s="8"/>
      <c r="R464" s="8"/>
      <c r="S464" s="8"/>
      <c r="T464" s="8"/>
      <c r="U464" s="8"/>
      <c r="V464" s="37"/>
      <c r="W464" s="37"/>
      <c r="X464" s="37"/>
      <c r="Y464" s="37"/>
      <c r="Z464" s="37"/>
    </row>
    <row r="465" spans="1:26" ht="76.5">
      <c r="A465" s="120">
        <f t="shared" si="10"/>
        <v>411</v>
      </c>
      <c r="B465" s="29" t="s">
        <v>862</v>
      </c>
      <c r="C465" s="2" t="s">
        <v>590</v>
      </c>
      <c r="D465" s="8"/>
      <c r="E465" s="8" t="s">
        <v>1638</v>
      </c>
      <c r="F465" s="5">
        <v>2790</v>
      </c>
      <c r="G465" s="8">
        <v>1</v>
      </c>
      <c r="H465" s="8" t="s">
        <v>2070</v>
      </c>
      <c r="I465" s="11" t="s">
        <v>867</v>
      </c>
      <c r="J465" s="8" t="s">
        <v>1640</v>
      </c>
      <c r="K465" s="10">
        <v>44160</v>
      </c>
      <c r="L465" s="8"/>
      <c r="M465" s="48">
        <v>7127157.11</v>
      </c>
      <c r="N465" s="13"/>
      <c r="O465" s="13"/>
      <c r="P465" s="8"/>
      <c r="Q465" s="8"/>
      <c r="R465" s="8"/>
      <c r="S465" s="8"/>
      <c r="T465" s="8"/>
      <c r="U465" s="8"/>
      <c r="V465" s="37"/>
      <c r="W465" s="37"/>
      <c r="X465" s="37"/>
      <c r="Y465" s="37"/>
      <c r="Z465" s="37"/>
    </row>
    <row r="466" spans="1:26" ht="76.5">
      <c r="A466" s="120">
        <f t="shared" si="10"/>
        <v>412</v>
      </c>
      <c r="B466" s="29" t="s">
        <v>862</v>
      </c>
      <c r="C466" s="2" t="s">
        <v>590</v>
      </c>
      <c r="D466" s="8"/>
      <c r="E466" s="8" t="s">
        <v>1641</v>
      </c>
      <c r="F466" s="5">
        <v>1085</v>
      </c>
      <c r="G466" s="8">
        <v>1</v>
      </c>
      <c r="H466" s="8" t="s">
        <v>1639</v>
      </c>
      <c r="I466" s="11" t="s">
        <v>867</v>
      </c>
      <c r="J466" s="8" t="s">
        <v>1642</v>
      </c>
      <c r="K466" s="10">
        <v>44160</v>
      </c>
      <c r="L466" s="8"/>
      <c r="M466" s="48">
        <v>2828236.95</v>
      </c>
      <c r="N466" s="13"/>
      <c r="O466" s="13"/>
      <c r="P466" s="8"/>
      <c r="Q466" s="8"/>
      <c r="R466" s="8"/>
      <c r="S466" s="8"/>
      <c r="T466" s="8"/>
      <c r="U466" s="8"/>
      <c r="V466" s="37"/>
      <c r="W466" s="37"/>
      <c r="X466" s="37"/>
      <c r="Y466" s="37"/>
      <c r="Z466" s="37"/>
    </row>
    <row r="467" spans="1:26" ht="76.5">
      <c r="A467" s="120">
        <f t="shared" si="10"/>
        <v>413</v>
      </c>
      <c r="B467" s="29" t="s">
        <v>862</v>
      </c>
      <c r="C467" s="2" t="s">
        <v>590</v>
      </c>
      <c r="D467" s="8"/>
      <c r="E467" s="8" t="s">
        <v>1643</v>
      </c>
      <c r="F467" s="5">
        <v>2541</v>
      </c>
      <c r="G467" s="8">
        <v>1</v>
      </c>
      <c r="H467" s="8" t="s">
        <v>1639</v>
      </c>
      <c r="I467" s="11" t="s">
        <v>867</v>
      </c>
      <c r="J467" s="8" t="s">
        <v>1644</v>
      </c>
      <c r="K467" s="10">
        <v>44160</v>
      </c>
      <c r="L467" s="8"/>
      <c r="M467" s="48">
        <v>6491077.5</v>
      </c>
      <c r="N467" s="13"/>
      <c r="O467" s="13"/>
      <c r="P467" s="8"/>
      <c r="Q467" s="8"/>
      <c r="R467" s="8"/>
      <c r="S467" s="8"/>
      <c r="T467" s="8"/>
      <c r="U467" s="8"/>
      <c r="V467" s="37"/>
      <c r="W467" s="37"/>
      <c r="X467" s="37"/>
      <c r="Y467" s="37"/>
      <c r="Z467" s="37"/>
    </row>
    <row r="468" spans="1:26" ht="76.5">
      <c r="A468" s="120">
        <f t="shared" si="10"/>
        <v>414</v>
      </c>
      <c r="B468" s="29" t="s">
        <v>862</v>
      </c>
      <c r="C468" s="2" t="s">
        <v>590</v>
      </c>
      <c r="D468" s="8"/>
      <c r="E468" s="8" t="s">
        <v>1645</v>
      </c>
      <c r="F468" s="5">
        <v>228</v>
      </c>
      <c r="G468" s="8">
        <v>1</v>
      </c>
      <c r="H468" s="8" t="s">
        <v>1639</v>
      </c>
      <c r="I468" s="11" t="s">
        <v>867</v>
      </c>
      <c r="J468" s="8" t="s">
        <v>1646</v>
      </c>
      <c r="K468" s="10">
        <v>44160</v>
      </c>
      <c r="L468" s="8"/>
      <c r="M468" s="48">
        <v>594320.76</v>
      </c>
      <c r="N468" s="13"/>
      <c r="O468" s="13"/>
      <c r="P468" s="8"/>
      <c r="Q468" s="8"/>
      <c r="R468" s="8"/>
      <c r="S468" s="8"/>
      <c r="T468" s="8"/>
      <c r="U468" s="8"/>
      <c r="V468" s="37"/>
      <c r="W468" s="37"/>
      <c r="X468" s="37"/>
      <c r="Y468" s="37"/>
      <c r="Z468" s="37"/>
    </row>
    <row r="469" spans="1:26" ht="76.5">
      <c r="A469" s="120">
        <f t="shared" si="10"/>
        <v>415</v>
      </c>
      <c r="B469" s="29" t="s">
        <v>862</v>
      </c>
      <c r="C469" s="2" t="s">
        <v>590</v>
      </c>
      <c r="D469" s="8"/>
      <c r="E469" s="8" t="s">
        <v>1647</v>
      </c>
      <c r="F469" s="5">
        <v>284</v>
      </c>
      <c r="G469" s="8">
        <v>1</v>
      </c>
      <c r="H469" s="8" t="s">
        <v>1639</v>
      </c>
      <c r="I469" s="11" t="s">
        <v>867</v>
      </c>
      <c r="J469" s="8" t="s">
        <v>1648</v>
      </c>
      <c r="K469" s="10">
        <v>44160</v>
      </c>
      <c r="L469" s="8"/>
      <c r="M469" s="48">
        <v>740294.28</v>
      </c>
      <c r="N469" s="13"/>
      <c r="O469" s="13"/>
      <c r="P469" s="8"/>
      <c r="Q469" s="8"/>
      <c r="R469" s="8"/>
      <c r="S469" s="8"/>
      <c r="T469" s="8"/>
      <c r="U469" s="8"/>
      <c r="V469" s="37"/>
      <c r="W469" s="37"/>
      <c r="X469" s="37"/>
      <c r="Y469" s="37"/>
      <c r="Z469" s="37"/>
    </row>
    <row r="470" spans="1:26" ht="76.5">
      <c r="A470" s="120">
        <f t="shared" si="10"/>
        <v>416</v>
      </c>
      <c r="B470" s="29" t="s">
        <v>862</v>
      </c>
      <c r="C470" s="2" t="s">
        <v>590</v>
      </c>
      <c r="D470" s="8"/>
      <c r="E470" s="8" t="s">
        <v>1649</v>
      </c>
      <c r="F470" s="5">
        <v>353</v>
      </c>
      <c r="G470" s="8">
        <v>1</v>
      </c>
      <c r="H470" s="8" t="s">
        <v>1639</v>
      </c>
      <c r="I470" s="11" t="s">
        <v>867</v>
      </c>
      <c r="J470" s="8" t="s">
        <v>1650</v>
      </c>
      <c r="K470" s="10">
        <v>44160</v>
      </c>
      <c r="L470" s="8"/>
      <c r="M470" s="48">
        <v>920154.51</v>
      </c>
      <c r="N470" s="13"/>
      <c r="O470" s="13"/>
      <c r="P470" s="8"/>
      <c r="Q470" s="8"/>
      <c r="R470" s="8"/>
      <c r="S470" s="8"/>
      <c r="T470" s="8"/>
      <c r="U470" s="8"/>
      <c r="V470" s="37"/>
      <c r="W470" s="37"/>
      <c r="X470" s="37"/>
      <c r="Y470" s="37"/>
      <c r="Z470" s="37"/>
    </row>
    <row r="471" spans="1:26" ht="51">
      <c r="A471" s="120">
        <f t="shared" si="10"/>
        <v>417</v>
      </c>
      <c r="B471" s="29" t="s">
        <v>862</v>
      </c>
      <c r="C471" s="2" t="s">
        <v>1034</v>
      </c>
      <c r="D471" s="8"/>
      <c r="E471" s="8" t="s">
        <v>1651</v>
      </c>
      <c r="F471" s="5">
        <v>1769</v>
      </c>
      <c r="G471" s="8">
        <v>1</v>
      </c>
      <c r="H471" s="8" t="s">
        <v>1652</v>
      </c>
      <c r="I471" s="11" t="s">
        <v>867</v>
      </c>
      <c r="J471" s="8" t="s">
        <v>1653</v>
      </c>
      <c r="K471" s="10">
        <v>44153</v>
      </c>
      <c r="L471" s="8"/>
      <c r="M471" s="48">
        <v>985881.39</v>
      </c>
      <c r="N471" s="13"/>
      <c r="O471" s="13"/>
      <c r="P471" s="8"/>
      <c r="Q471" s="8"/>
      <c r="R471" s="8"/>
      <c r="S471" s="8"/>
      <c r="T471" s="8"/>
      <c r="U471" s="8"/>
      <c r="V471" s="37"/>
      <c r="W471" s="37"/>
      <c r="X471" s="37"/>
      <c r="Y471" s="37"/>
      <c r="Z471" s="37"/>
    </row>
    <row r="472" spans="1:26" ht="51">
      <c r="A472" s="120">
        <f t="shared" si="10"/>
        <v>418</v>
      </c>
      <c r="B472" s="29" t="s">
        <v>862</v>
      </c>
      <c r="C472" s="2" t="s">
        <v>1034</v>
      </c>
      <c r="D472" s="8"/>
      <c r="E472" s="8" t="s">
        <v>1654</v>
      </c>
      <c r="F472" s="5">
        <v>2472</v>
      </c>
      <c r="G472" s="8">
        <v>1</v>
      </c>
      <c r="H472" s="8" t="s">
        <v>1652</v>
      </c>
      <c r="I472" s="11" t="s">
        <v>867</v>
      </c>
      <c r="J472" s="8" t="s">
        <v>1655</v>
      </c>
      <c r="K472" s="10">
        <v>44153</v>
      </c>
      <c r="L472" s="8"/>
      <c r="M472" s="48">
        <v>1377670.32</v>
      </c>
      <c r="N472" s="13"/>
      <c r="O472" s="13"/>
      <c r="P472" s="8"/>
      <c r="Q472" s="8"/>
      <c r="R472" s="8"/>
      <c r="S472" s="8"/>
      <c r="T472" s="8"/>
      <c r="U472" s="8"/>
      <c r="V472" s="37"/>
      <c r="W472" s="37"/>
      <c r="X472" s="37"/>
      <c r="Y472" s="37"/>
      <c r="Z472" s="37"/>
    </row>
    <row r="473" spans="1:26" ht="51">
      <c r="A473" s="120">
        <f t="shared" si="10"/>
        <v>419</v>
      </c>
      <c r="B473" s="29" t="s">
        <v>862</v>
      </c>
      <c r="C473" s="2" t="s">
        <v>1431</v>
      </c>
      <c r="D473" s="8"/>
      <c r="E473" s="8" t="s">
        <v>1656</v>
      </c>
      <c r="F473" s="5">
        <v>24362</v>
      </c>
      <c r="G473" s="8">
        <v>1</v>
      </c>
      <c r="H473" s="8" t="s">
        <v>2254</v>
      </c>
      <c r="I473" s="11" t="s">
        <v>867</v>
      </c>
      <c r="J473" s="8" t="s">
        <v>1657</v>
      </c>
      <c r="K473" s="10">
        <v>44176</v>
      </c>
      <c r="L473" s="8"/>
      <c r="M473" s="48">
        <v>30474913.04</v>
      </c>
      <c r="N473" s="13"/>
      <c r="O473" s="13"/>
      <c r="P473" s="8" t="s">
        <v>2248</v>
      </c>
      <c r="Q473" s="8" t="s">
        <v>2250</v>
      </c>
      <c r="R473" s="10">
        <v>44418</v>
      </c>
      <c r="S473" s="8"/>
      <c r="T473" s="8"/>
      <c r="U473" s="8" t="s">
        <v>2132</v>
      </c>
      <c r="V473" s="37"/>
      <c r="W473" s="37"/>
      <c r="X473" s="37"/>
      <c r="Y473" s="37"/>
      <c r="Z473" s="37"/>
    </row>
    <row r="474" spans="1:26" ht="51">
      <c r="A474" s="120">
        <f t="shared" si="10"/>
        <v>420</v>
      </c>
      <c r="B474" s="29" t="s">
        <v>862</v>
      </c>
      <c r="C474" s="2" t="s">
        <v>1431</v>
      </c>
      <c r="D474" s="8"/>
      <c r="E474" s="8" t="s">
        <v>1658</v>
      </c>
      <c r="F474" s="5">
        <v>49150</v>
      </c>
      <c r="G474" s="8">
        <v>1</v>
      </c>
      <c r="H474" s="8" t="s">
        <v>2254</v>
      </c>
      <c r="I474" s="11" t="s">
        <v>867</v>
      </c>
      <c r="J474" s="8" t="s">
        <v>1659</v>
      </c>
      <c r="K474" s="10">
        <v>44176</v>
      </c>
      <c r="L474" s="8"/>
      <c r="M474" s="48">
        <v>61482718</v>
      </c>
      <c r="N474" s="13"/>
      <c r="O474" s="13"/>
      <c r="P474" s="8" t="s">
        <v>2248</v>
      </c>
      <c r="Q474" s="8" t="s">
        <v>2251</v>
      </c>
      <c r="R474" s="10">
        <v>44418</v>
      </c>
      <c r="S474" s="8"/>
      <c r="T474" s="8"/>
      <c r="U474" s="8" t="s">
        <v>2132</v>
      </c>
      <c r="V474" s="37"/>
      <c r="W474" s="37"/>
      <c r="X474" s="37"/>
      <c r="Y474" s="37"/>
      <c r="Z474" s="37"/>
    </row>
    <row r="475" spans="1:26" ht="89.25">
      <c r="A475" s="120">
        <f t="shared" si="10"/>
        <v>421</v>
      </c>
      <c r="B475" s="29" t="s">
        <v>862</v>
      </c>
      <c r="C475" s="2" t="s">
        <v>1007</v>
      </c>
      <c r="D475" s="8" t="s">
        <v>108</v>
      </c>
      <c r="E475" s="8" t="s">
        <v>1660</v>
      </c>
      <c r="F475" s="5">
        <v>11740</v>
      </c>
      <c r="G475" s="8">
        <v>1</v>
      </c>
      <c r="H475" s="8" t="s">
        <v>1714</v>
      </c>
      <c r="I475" s="11" t="s">
        <v>867</v>
      </c>
      <c r="J475" s="8" t="s">
        <v>1661</v>
      </c>
      <c r="K475" s="10">
        <v>44208</v>
      </c>
      <c r="L475" s="8"/>
      <c r="M475" s="48">
        <v>8867935.79</v>
      </c>
      <c r="N475" s="13"/>
      <c r="O475" s="13"/>
      <c r="P475" s="8" t="s">
        <v>1662</v>
      </c>
      <c r="Q475" s="8" t="s">
        <v>1663</v>
      </c>
      <c r="R475" s="10">
        <v>44217</v>
      </c>
      <c r="S475" s="8"/>
      <c r="T475" s="8"/>
      <c r="U475" s="8" t="s">
        <v>1664</v>
      </c>
      <c r="V475" s="37"/>
      <c r="W475" s="37"/>
      <c r="X475" s="37"/>
      <c r="Y475" s="37"/>
      <c r="Z475" s="37"/>
    </row>
    <row r="476" spans="1:26" ht="140.25" customHeight="1">
      <c r="A476" s="120">
        <f t="shared" si="10"/>
        <v>422</v>
      </c>
      <c r="B476" s="29" t="s">
        <v>862</v>
      </c>
      <c r="C476" s="2" t="s">
        <v>1431</v>
      </c>
      <c r="D476" s="8"/>
      <c r="E476" s="8" t="s">
        <v>2075</v>
      </c>
      <c r="F476" s="5">
        <v>4375</v>
      </c>
      <c r="G476" s="8">
        <v>1</v>
      </c>
      <c r="H476" s="8" t="s">
        <v>2087</v>
      </c>
      <c r="I476" s="11" t="s">
        <v>2083</v>
      </c>
      <c r="J476" s="8" t="s">
        <v>2099</v>
      </c>
      <c r="K476" s="10">
        <v>44217</v>
      </c>
      <c r="L476" s="8"/>
      <c r="M476" s="48">
        <v>4375</v>
      </c>
      <c r="N476" s="10"/>
      <c r="O476" s="10"/>
      <c r="P476" s="8" t="s">
        <v>2082</v>
      </c>
      <c r="Q476" s="8" t="s">
        <v>2084</v>
      </c>
      <c r="R476" s="10">
        <v>44238</v>
      </c>
      <c r="S476" s="8"/>
      <c r="T476" s="8"/>
      <c r="U476" s="8" t="s">
        <v>1818</v>
      </c>
      <c r="V476" s="37"/>
      <c r="W476" s="37"/>
      <c r="X476" s="37"/>
      <c r="Y476" s="37"/>
      <c r="Z476" s="37"/>
    </row>
    <row r="477" spans="1:26" ht="76.5">
      <c r="A477" s="120">
        <f t="shared" si="10"/>
        <v>423</v>
      </c>
      <c r="B477" s="29" t="s">
        <v>862</v>
      </c>
      <c r="C477" s="2" t="s">
        <v>1431</v>
      </c>
      <c r="D477" s="8"/>
      <c r="E477" s="8" t="s">
        <v>2076</v>
      </c>
      <c r="F477" s="5">
        <v>2102</v>
      </c>
      <c r="G477" s="8">
        <v>1</v>
      </c>
      <c r="H477" s="8" t="s">
        <v>2085</v>
      </c>
      <c r="I477" s="11" t="s">
        <v>2083</v>
      </c>
      <c r="J477" s="8" t="s">
        <v>2097</v>
      </c>
      <c r="K477" s="10" t="s">
        <v>2086</v>
      </c>
      <c r="L477" s="8"/>
      <c r="M477" s="48">
        <v>2102</v>
      </c>
      <c r="N477" s="10"/>
      <c r="O477" s="10"/>
      <c r="P477" s="8" t="s">
        <v>2082</v>
      </c>
      <c r="Q477" s="8" t="s">
        <v>2098</v>
      </c>
      <c r="R477" s="10">
        <v>44238</v>
      </c>
      <c r="S477" s="8"/>
      <c r="T477" s="8"/>
      <c r="U477" s="8" t="s">
        <v>1818</v>
      </c>
      <c r="V477" s="37"/>
      <c r="W477" s="37"/>
      <c r="X477" s="37"/>
      <c r="Y477" s="37"/>
      <c r="Z477" s="37"/>
    </row>
    <row r="478" spans="1:26" ht="76.5">
      <c r="A478" s="120">
        <f t="shared" si="10"/>
        <v>424</v>
      </c>
      <c r="B478" s="29" t="s">
        <v>862</v>
      </c>
      <c r="C478" s="2" t="s">
        <v>1431</v>
      </c>
      <c r="D478" s="8"/>
      <c r="E478" s="8" t="s">
        <v>2077</v>
      </c>
      <c r="F478" s="5">
        <v>3267</v>
      </c>
      <c r="G478" s="8">
        <v>1</v>
      </c>
      <c r="H478" s="8" t="s">
        <v>2085</v>
      </c>
      <c r="I478" s="11" t="s">
        <v>2083</v>
      </c>
      <c r="J478" s="8" t="s">
        <v>2095</v>
      </c>
      <c r="K478" s="10" t="s">
        <v>2086</v>
      </c>
      <c r="L478" s="8"/>
      <c r="M478" s="48">
        <v>3267</v>
      </c>
      <c r="N478" s="10"/>
      <c r="O478" s="10"/>
      <c r="P478" s="8" t="s">
        <v>2082</v>
      </c>
      <c r="Q478" s="8" t="s">
        <v>2096</v>
      </c>
      <c r="R478" s="10">
        <v>44238</v>
      </c>
      <c r="S478" s="8"/>
      <c r="T478" s="8"/>
      <c r="U478" s="8" t="s">
        <v>1818</v>
      </c>
      <c r="V478" s="37"/>
      <c r="W478" s="37"/>
      <c r="X478" s="37"/>
      <c r="Y478" s="37"/>
      <c r="Z478" s="37"/>
    </row>
    <row r="479" spans="1:26" ht="89.25">
      <c r="A479" s="120">
        <f t="shared" si="10"/>
        <v>425</v>
      </c>
      <c r="B479" s="29" t="s">
        <v>862</v>
      </c>
      <c r="C479" s="2" t="s">
        <v>1431</v>
      </c>
      <c r="D479" s="8"/>
      <c r="E479" s="8" t="s">
        <v>2078</v>
      </c>
      <c r="F479" s="5">
        <v>10367</v>
      </c>
      <c r="G479" s="8">
        <v>1</v>
      </c>
      <c r="H479" s="8" t="s">
        <v>2087</v>
      </c>
      <c r="I479" s="11" t="s">
        <v>2083</v>
      </c>
      <c r="J479" s="8" t="s">
        <v>2093</v>
      </c>
      <c r="K479" s="10">
        <v>44217</v>
      </c>
      <c r="L479" s="8"/>
      <c r="M479" s="48">
        <v>10367</v>
      </c>
      <c r="N479" s="10"/>
      <c r="O479" s="10"/>
      <c r="P479" s="8" t="s">
        <v>2082</v>
      </c>
      <c r="Q479" s="8" t="s">
        <v>2094</v>
      </c>
      <c r="R479" s="10">
        <v>44238</v>
      </c>
      <c r="S479" s="8"/>
      <c r="T479" s="8"/>
      <c r="U479" s="8" t="s">
        <v>1818</v>
      </c>
      <c r="V479" s="37"/>
      <c r="W479" s="37"/>
      <c r="X479" s="37"/>
      <c r="Y479" s="37"/>
      <c r="Z479" s="37"/>
    </row>
    <row r="480" spans="1:26" ht="76.5">
      <c r="A480" s="120">
        <f t="shared" si="10"/>
        <v>426</v>
      </c>
      <c r="B480" s="29" t="s">
        <v>862</v>
      </c>
      <c r="C480" s="2" t="s">
        <v>1431</v>
      </c>
      <c r="D480" s="8"/>
      <c r="E480" s="8" t="s">
        <v>2079</v>
      </c>
      <c r="F480" s="5">
        <v>2113</v>
      </c>
      <c r="G480" s="8">
        <v>1</v>
      </c>
      <c r="H480" s="8" t="s">
        <v>2085</v>
      </c>
      <c r="I480" s="11" t="s">
        <v>2083</v>
      </c>
      <c r="J480" s="8" t="s">
        <v>2092</v>
      </c>
      <c r="K480" s="10">
        <v>44217</v>
      </c>
      <c r="L480" s="8"/>
      <c r="M480" s="48">
        <v>2113</v>
      </c>
      <c r="N480" s="10"/>
      <c r="O480" s="10"/>
      <c r="P480" s="8" t="s">
        <v>2082</v>
      </c>
      <c r="Q480" s="8" t="s">
        <v>2091</v>
      </c>
      <c r="R480" s="10">
        <v>44242</v>
      </c>
      <c r="S480" s="8"/>
      <c r="T480" s="8"/>
      <c r="U480" s="8" t="s">
        <v>1818</v>
      </c>
      <c r="V480" s="37"/>
      <c r="W480" s="37"/>
      <c r="X480" s="37"/>
      <c r="Y480" s="37"/>
      <c r="Z480" s="37"/>
    </row>
    <row r="481" spans="1:26" ht="76.5">
      <c r="A481" s="120">
        <f t="shared" si="10"/>
        <v>427</v>
      </c>
      <c r="B481" s="29" t="s">
        <v>862</v>
      </c>
      <c r="C481" s="2" t="s">
        <v>1431</v>
      </c>
      <c r="D481" s="8"/>
      <c r="E481" s="8" t="s">
        <v>2080</v>
      </c>
      <c r="F481" s="5">
        <v>2113</v>
      </c>
      <c r="G481" s="8">
        <v>1</v>
      </c>
      <c r="H481" s="8" t="s">
        <v>2085</v>
      </c>
      <c r="I481" s="11" t="s">
        <v>2083</v>
      </c>
      <c r="J481" s="8" t="s">
        <v>2088</v>
      </c>
      <c r="K481" s="10">
        <v>44217</v>
      </c>
      <c r="L481" s="8"/>
      <c r="M481" s="48">
        <v>2113</v>
      </c>
      <c r="N481" s="10"/>
      <c r="O481" s="10"/>
      <c r="P481" s="8" t="s">
        <v>2082</v>
      </c>
      <c r="Q481" s="8" t="s">
        <v>2089</v>
      </c>
      <c r="R481" s="10">
        <v>44242</v>
      </c>
      <c r="S481" s="8"/>
      <c r="T481" s="8"/>
      <c r="U481" s="8" t="s">
        <v>1818</v>
      </c>
      <c r="V481" s="37"/>
      <c r="W481" s="37"/>
      <c r="X481" s="37"/>
      <c r="Y481" s="37"/>
      <c r="Z481" s="37"/>
    </row>
    <row r="482" spans="1:26" ht="76.5">
      <c r="A482" s="120">
        <f t="shared" si="10"/>
        <v>428</v>
      </c>
      <c r="B482" s="29" t="s">
        <v>862</v>
      </c>
      <c r="C482" s="2" t="s">
        <v>1431</v>
      </c>
      <c r="D482" s="8"/>
      <c r="E482" s="8" t="s">
        <v>2081</v>
      </c>
      <c r="F482" s="5">
        <v>4094</v>
      </c>
      <c r="G482" s="8">
        <v>1</v>
      </c>
      <c r="H482" s="8" t="s">
        <v>2085</v>
      </c>
      <c r="I482" s="11" t="s">
        <v>2083</v>
      </c>
      <c r="J482" s="8" t="s">
        <v>2090</v>
      </c>
      <c r="K482" s="10">
        <v>44217</v>
      </c>
      <c r="L482" s="8"/>
      <c r="M482" s="48">
        <v>4094</v>
      </c>
      <c r="N482" s="10"/>
      <c r="O482" s="10"/>
      <c r="P482" s="8" t="s">
        <v>2082</v>
      </c>
      <c r="Q482" s="8" t="s">
        <v>2090</v>
      </c>
      <c r="R482" s="10">
        <v>44242</v>
      </c>
      <c r="S482" s="8"/>
      <c r="T482" s="8"/>
      <c r="U482" s="8" t="s">
        <v>1818</v>
      </c>
      <c r="V482" s="37"/>
      <c r="W482" s="37"/>
      <c r="X482" s="37"/>
      <c r="Y482" s="37"/>
      <c r="Z482" s="37"/>
    </row>
    <row r="483" spans="1:26" ht="127.5">
      <c r="A483" s="120">
        <f t="shared" si="10"/>
        <v>429</v>
      </c>
      <c r="B483" s="29" t="s">
        <v>862</v>
      </c>
      <c r="C483" s="2" t="s">
        <v>1431</v>
      </c>
      <c r="D483" s="8"/>
      <c r="E483" s="8" t="s">
        <v>2100</v>
      </c>
      <c r="F483" s="5">
        <v>816098</v>
      </c>
      <c r="G483" s="8">
        <v>1</v>
      </c>
      <c r="H483" s="8" t="s">
        <v>2061</v>
      </c>
      <c r="I483" s="11" t="s">
        <v>2083</v>
      </c>
      <c r="J483" s="8" t="s">
        <v>2101</v>
      </c>
      <c r="K483" s="10">
        <v>44259</v>
      </c>
      <c r="L483" s="8"/>
      <c r="M483" s="48">
        <v>18182663.44</v>
      </c>
      <c r="N483" s="10"/>
      <c r="O483" s="10"/>
      <c r="P483" s="8" t="s">
        <v>2325</v>
      </c>
      <c r="Q483" s="8" t="s">
        <v>2326</v>
      </c>
      <c r="R483" s="10">
        <v>44544</v>
      </c>
      <c r="S483" s="8"/>
      <c r="T483" s="8"/>
      <c r="U483" s="8" t="s">
        <v>2132</v>
      </c>
      <c r="V483" s="37"/>
      <c r="W483" s="37"/>
      <c r="X483" s="37"/>
      <c r="Y483" s="37"/>
      <c r="Z483" s="37"/>
    </row>
    <row r="484" spans="1:26" ht="150" customHeight="1">
      <c r="A484" s="120">
        <f t="shared" si="10"/>
        <v>430</v>
      </c>
      <c r="B484" s="29" t="s">
        <v>862</v>
      </c>
      <c r="C484" s="2" t="s">
        <v>863</v>
      </c>
      <c r="D484" s="8" t="s">
        <v>1047</v>
      </c>
      <c r="E484" s="8" t="s">
        <v>2102</v>
      </c>
      <c r="F484" s="5">
        <v>23079</v>
      </c>
      <c r="G484" s="8">
        <v>1</v>
      </c>
      <c r="H484" s="8" t="s">
        <v>2103</v>
      </c>
      <c r="I484" s="11" t="s">
        <v>2083</v>
      </c>
      <c r="J484" s="8" t="s">
        <v>2104</v>
      </c>
      <c r="K484" s="10">
        <v>44257</v>
      </c>
      <c r="L484" s="8"/>
      <c r="M484" s="48">
        <v>17432971.9</v>
      </c>
      <c r="N484" s="10"/>
      <c r="O484" s="10"/>
      <c r="P484" s="8" t="s">
        <v>2344</v>
      </c>
      <c r="Q484" s="8" t="s">
        <v>2345</v>
      </c>
      <c r="R484" s="10">
        <v>44673</v>
      </c>
      <c r="S484" s="8"/>
      <c r="T484" s="8"/>
      <c r="U484" s="8" t="s">
        <v>2346</v>
      </c>
      <c r="V484" s="37"/>
      <c r="W484" s="37"/>
      <c r="X484" s="37"/>
      <c r="Y484" s="37"/>
      <c r="Z484" s="37"/>
    </row>
    <row r="485" spans="1:26" ht="136.5" customHeight="1">
      <c r="A485" s="120">
        <f t="shared" si="10"/>
        <v>431</v>
      </c>
      <c r="B485" s="29" t="s">
        <v>862</v>
      </c>
      <c r="C485" s="2" t="s">
        <v>341</v>
      </c>
      <c r="D485" s="8" t="s">
        <v>2105</v>
      </c>
      <c r="E485" s="8" t="s">
        <v>2106</v>
      </c>
      <c r="F485" s="5">
        <v>4600</v>
      </c>
      <c r="G485" s="8">
        <v>1</v>
      </c>
      <c r="H485" s="8" t="s">
        <v>2107</v>
      </c>
      <c r="I485" s="11" t="s">
        <v>2083</v>
      </c>
      <c r="J485" s="8" t="s">
        <v>2108</v>
      </c>
      <c r="K485" s="10">
        <v>44251</v>
      </c>
      <c r="L485" s="8"/>
      <c r="M485" s="48">
        <v>4600</v>
      </c>
      <c r="N485" s="10"/>
      <c r="O485" s="10"/>
      <c r="P485" s="8"/>
      <c r="Q485" s="8"/>
      <c r="R485" s="8"/>
      <c r="S485" s="8"/>
      <c r="T485" s="8"/>
      <c r="U485" s="8"/>
      <c r="V485" s="37"/>
      <c r="W485" s="37"/>
      <c r="X485" s="37"/>
      <c r="Y485" s="37"/>
      <c r="Z485" s="37"/>
    </row>
    <row r="486" spans="1:26" ht="154.5" customHeight="1">
      <c r="A486" s="120">
        <f t="shared" si="10"/>
        <v>432</v>
      </c>
      <c r="B486" s="29" t="s">
        <v>862</v>
      </c>
      <c r="C486" s="2" t="s">
        <v>344</v>
      </c>
      <c r="D486" s="8">
        <v>90</v>
      </c>
      <c r="E486" s="8" t="s">
        <v>2110</v>
      </c>
      <c r="F486" s="5">
        <v>7200</v>
      </c>
      <c r="G486" s="8">
        <v>1</v>
      </c>
      <c r="H486" s="8" t="s">
        <v>2111</v>
      </c>
      <c r="I486" s="11" t="s">
        <v>2083</v>
      </c>
      <c r="J486" s="8" t="s">
        <v>2112</v>
      </c>
      <c r="K486" s="10">
        <v>44196</v>
      </c>
      <c r="L486" s="8"/>
      <c r="M486" s="48">
        <v>4022493.12</v>
      </c>
      <c r="N486" s="10"/>
      <c r="O486" s="10"/>
      <c r="P486" s="8"/>
      <c r="Q486" s="8" t="s">
        <v>2113</v>
      </c>
      <c r="R486" s="10">
        <v>40681</v>
      </c>
      <c r="S486" s="8"/>
      <c r="T486" s="8"/>
      <c r="U486" s="8" t="s">
        <v>2114</v>
      </c>
      <c r="V486" s="37"/>
      <c r="W486" s="37"/>
      <c r="X486" s="37"/>
      <c r="Y486" s="37"/>
      <c r="Z486" s="37"/>
    </row>
    <row r="487" spans="1:26" ht="102.75" customHeight="1">
      <c r="A487" s="120">
        <f t="shared" si="10"/>
        <v>433</v>
      </c>
      <c r="B487" s="29" t="s">
        <v>862</v>
      </c>
      <c r="C487" s="2" t="s">
        <v>1060</v>
      </c>
      <c r="D487" s="8">
        <v>161</v>
      </c>
      <c r="E487" s="8" t="s">
        <v>2115</v>
      </c>
      <c r="F487" s="5">
        <f>712*500/1000</f>
        <v>356</v>
      </c>
      <c r="G487" s="8" t="s">
        <v>2116</v>
      </c>
      <c r="H487" s="8" t="s">
        <v>1882</v>
      </c>
      <c r="I487" s="11" t="s">
        <v>2083</v>
      </c>
      <c r="J487" s="8" t="s">
        <v>2117</v>
      </c>
      <c r="K487" s="10">
        <v>44223</v>
      </c>
      <c r="L487" s="8"/>
      <c r="M487" s="48">
        <f>892748.32*500/1000</f>
        <v>446374.16</v>
      </c>
      <c r="N487" s="10"/>
      <c r="O487" s="10"/>
      <c r="P487" s="8"/>
      <c r="Q487" s="8"/>
      <c r="R487" s="8"/>
      <c r="S487" s="8"/>
      <c r="T487" s="8"/>
      <c r="U487" s="8"/>
      <c r="V487" s="37"/>
      <c r="W487" s="37"/>
      <c r="X487" s="37"/>
      <c r="Y487" s="37"/>
      <c r="Z487" s="37"/>
    </row>
    <row r="488" spans="1:26" ht="112.5" customHeight="1">
      <c r="A488" s="120">
        <f t="shared" si="10"/>
        <v>434</v>
      </c>
      <c r="B488" s="29" t="s">
        <v>862</v>
      </c>
      <c r="C488" s="2" t="s">
        <v>2119</v>
      </c>
      <c r="D488" s="8" t="s">
        <v>2120</v>
      </c>
      <c r="E488" s="8" t="s">
        <v>2118</v>
      </c>
      <c r="F488" s="5">
        <v>7391</v>
      </c>
      <c r="G488" s="8">
        <v>1</v>
      </c>
      <c r="H488" s="8" t="s">
        <v>2121</v>
      </c>
      <c r="I488" s="11" t="s">
        <v>2083</v>
      </c>
      <c r="J488" s="8" t="s">
        <v>2122</v>
      </c>
      <c r="K488" s="10">
        <v>44270</v>
      </c>
      <c r="L488" s="8"/>
      <c r="M488" s="48">
        <v>5631720.27</v>
      </c>
      <c r="N488" s="10"/>
      <c r="O488" s="10"/>
      <c r="P488" s="8" t="s">
        <v>2123</v>
      </c>
      <c r="Q488" s="8" t="s">
        <v>2124</v>
      </c>
      <c r="R488" s="10">
        <v>44223</v>
      </c>
      <c r="S488" s="8"/>
      <c r="T488" s="8"/>
      <c r="U488" s="8" t="s">
        <v>2125</v>
      </c>
      <c r="V488" s="37"/>
      <c r="W488" s="37"/>
      <c r="X488" s="37"/>
      <c r="Y488" s="37"/>
      <c r="Z488" s="37"/>
    </row>
    <row r="489" spans="1:26" ht="63.75">
      <c r="A489" s="122">
        <f>A488+1</f>
        <v>435</v>
      </c>
      <c r="B489" s="29" t="s">
        <v>862</v>
      </c>
      <c r="C489" s="2" t="s">
        <v>546</v>
      </c>
      <c r="D489" s="8">
        <v>1</v>
      </c>
      <c r="E489" s="8" t="s">
        <v>547</v>
      </c>
      <c r="F489" s="5">
        <f>2126*24/100</f>
        <v>510.24</v>
      </c>
      <c r="G489" s="8" t="s">
        <v>548</v>
      </c>
      <c r="H489" s="8" t="s">
        <v>1882</v>
      </c>
      <c r="I489" s="11" t="s">
        <v>867</v>
      </c>
      <c r="J489" s="8" t="s">
        <v>549</v>
      </c>
      <c r="K489" s="10">
        <v>42977</v>
      </c>
      <c r="L489" s="8"/>
      <c r="M489" s="48">
        <f>5430944.81*24/100</f>
        <v>1303426.7544</v>
      </c>
      <c r="N489" s="13"/>
      <c r="O489" s="13"/>
      <c r="P489" s="8"/>
      <c r="Q489" s="8"/>
      <c r="R489" s="8"/>
      <c r="S489" s="8"/>
      <c r="T489" s="8"/>
      <c r="U489" s="8"/>
      <c r="V489" s="37"/>
      <c r="W489" s="37"/>
      <c r="X489" s="37"/>
      <c r="Y489" s="37"/>
      <c r="Z489" s="37"/>
    </row>
    <row r="490" spans="1:26" ht="102.75" customHeight="1">
      <c r="A490" s="123"/>
      <c r="B490" s="29" t="s">
        <v>862</v>
      </c>
      <c r="C490" s="2" t="s">
        <v>546</v>
      </c>
      <c r="D490" s="8">
        <v>1</v>
      </c>
      <c r="E490" s="8" t="s">
        <v>547</v>
      </c>
      <c r="F490" s="5">
        <f>2126*129/250</f>
        <v>1097.016</v>
      </c>
      <c r="G490" s="8" t="s">
        <v>2128</v>
      </c>
      <c r="H490" s="8" t="s">
        <v>1882</v>
      </c>
      <c r="I490" s="11" t="s">
        <v>867</v>
      </c>
      <c r="J490" s="8" t="s">
        <v>2129</v>
      </c>
      <c r="K490" s="10">
        <v>44154</v>
      </c>
      <c r="L490" s="8"/>
      <c r="M490" s="48">
        <f>5430944.81*129/250</f>
        <v>2802367.5219599996</v>
      </c>
      <c r="N490" s="10"/>
      <c r="O490" s="10"/>
      <c r="P490" s="8"/>
      <c r="Q490" s="8"/>
      <c r="R490" s="8"/>
      <c r="S490" s="8"/>
      <c r="T490" s="8"/>
      <c r="U490" s="8"/>
      <c r="V490" s="37"/>
      <c r="W490" s="37"/>
      <c r="X490" s="37"/>
      <c r="Y490" s="37"/>
      <c r="Z490" s="37"/>
    </row>
    <row r="491" spans="1:26" ht="102.75" customHeight="1">
      <c r="A491" s="124">
        <f>A489+1</f>
        <v>436</v>
      </c>
      <c r="B491" s="45" t="s">
        <v>862</v>
      </c>
      <c r="C491" s="2" t="s">
        <v>2134</v>
      </c>
      <c r="D491" s="8"/>
      <c r="E491" s="8" t="s">
        <v>2135</v>
      </c>
      <c r="F491" s="5">
        <v>25.8</v>
      </c>
      <c r="G491" s="8">
        <v>1</v>
      </c>
      <c r="H491" s="8" t="s">
        <v>2136</v>
      </c>
      <c r="I491" s="11" t="s">
        <v>867</v>
      </c>
      <c r="J491" s="8" t="s">
        <v>2137</v>
      </c>
      <c r="K491" s="10">
        <v>36497</v>
      </c>
      <c r="L491" s="8"/>
      <c r="M491" s="48">
        <v>24778.84</v>
      </c>
      <c r="N491" s="10"/>
      <c r="O491" s="10"/>
      <c r="P491" s="8"/>
      <c r="Q491" s="8"/>
      <c r="R491" s="8"/>
      <c r="S491" s="8"/>
      <c r="T491" s="8"/>
      <c r="U491" s="8"/>
      <c r="V491" s="37"/>
      <c r="W491" s="37"/>
      <c r="X491" s="37"/>
      <c r="Y491" s="37"/>
      <c r="Z491" s="37"/>
    </row>
    <row r="492" spans="1:26" ht="102.75" customHeight="1">
      <c r="A492" s="124">
        <f>A491+1</f>
        <v>437</v>
      </c>
      <c r="B492" s="45" t="s">
        <v>862</v>
      </c>
      <c r="C492" s="2" t="s">
        <v>590</v>
      </c>
      <c r="D492" s="8"/>
      <c r="E492" s="8" t="s">
        <v>2138</v>
      </c>
      <c r="F492" s="5">
        <v>186</v>
      </c>
      <c r="G492" s="8">
        <v>1</v>
      </c>
      <c r="H492" s="8" t="s">
        <v>2139</v>
      </c>
      <c r="I492" s="11" t="s">
        <v>867</v>
      </c>
      <c r="J492" s="8" t="s">
        <v>2140</v>
      </c>
      <c r="K492" s="10">
        <v>43395</v>
      </c>
      <c r="L492" s="8"/>
      <c r="M492" s="48">
        <v>487046.3</v>
      </c>
      <c r="N492" s="10"/>
      <c r="O492" s="10"/>
      <c r="P492" s="8"/>
      <c r="Q492" s="8"/>
      <c r="R492" s="8"/>
      <c r="S492" s="8"/>
      <c r="T492" s="8"/>
      <c r="U492" s="8"/>
      <c r="V492" s="37"/>
      <c r="W492" s="37"/>
      <c r="X492" s="37"/>
      <c r="Y492" s="37"/>
      <c r="Z492" s="37"/>
    </row>
    <row r="493" spans="1:26" ht="102.75" customHeight="1">
      <c r="A493" s="124">
        <f aca="true" t="shared" si="11" ref="A493:A532">A492+1</f>
        <v>438</v>
      </c>
      <c r="B493" s="45" t="s">
        <v>862</v>
      </c>
      <c r="C493" s="2" t="s">
        <v>2142</v>
      </c>
      <c r="D493" s="8"/>
      <c r="E493" s="8" t="s">
        <v>2141</v>
      </c>
      <c r="F493" s="5">
        <v>21.4</v>
      </c>
      <c r="G493" s="8">
        <v>1</v>
      </c>
      <c r="H493" s="8" t="s">
        <v>2143</v>
      </c>
      <c r="I493" s="11" t="s">
        <v>867</v>
      </c>
      <c r="J493" s="8" t="s">
        <v>2144</v>
      </c>
      <c r="K493" s="10">
        <v>43753</v>
      </c>
      <c r="L493" s="8"/>
      <c r="M493" s="48">
        <v>20552.99</v>
      </c>
      <c r="N493" s="10"/>
      <c r="O493" s="10"/>
      <c r="P493" s="8"/>
      <c r="Q493" s="8"/>
      <c r="R493" s="8"/>
      <c r="S493" s="8"/>
      <c r="T493" s="8"/>
      <c r="U493" s="8"/>
      <c r="V493" s="37"/>
      <c r="W493" s="37"/>
      <c r="X493" s="37"/>
      <c r="Y493" s="37"/>
      <c r="Z493" s="37"/>
    </row>
    <row r="494" spans="1:26" ht="102.75" customHeight="1">
      <c r="A494" s="124">
        <f t="shared" si="11"/>
        <v>439</v>
      </c>
      <c r="B494" s="45" t="s">
        <v>862</v>
      </c>
      <c r="C494" s="2" t="s">
        <v>344</v>
      </c>
      <c r="D494" s="8">
        <v>39</v>
      </c>
      <c r="E494" s="8" t="s">
        <v>2145</v>
      </c>
      <c r="F494" s="5">
        <v>44</v>
      </c>
      <c r="G494" s="8">
        <v>1</v>
      </c>
      <c r="H494" s="8" t="s">
        <v>2146</v>
      </c>
      <c r="I494" s="11" t="s">
        <v>867</v>
      </c>
      <c r="J494" s="8" t="s">
        <v>2147</v>
      </c>
      <c r="K494" s="10">
        <v>36503</v>
      </c>
      <c r="L494" s="8"/>
      <c r="M494" s="48">
        <v>55169.84</v>
      </c>
      <c r="N494" s="10"/>
      <c r="O494" s="10"/>
      <c r="P494" s="8"/>
      <c r="Q494" s="8"/>
      <c r="R494" s="8"/>
      <c r="S494" s="8"/>
      <c r="T494" s="8"/>
      <c r="U494" s="8"/>
      <c r="V494" s="37" t="s">
        <v>2148</v>
      </c>
      <c r="W494" s="63">
        <v>36447</v>
      </c>
      <c r="X494" s="37" t="s">
        <v>2149</v>
      </c>
      <c r="Y494" s="37" t="s">
        <v>2150</v>
      </c>
      <c r="Z494" s="37" t="s">
        <v>2151</v>
      </c>
    </row>
    <row r="495" spans="1:26" ht="102.75" customHeight="1">
      <c r="A495" s="124">
        <f t="shared" si="11"/>
        <v>440</v>
      </c>
      <c r="B495" s="45" t="s">
        <v>862</v>
      </c>
      <c r="C495" s="2" t="s">
        <v>1060</v>
      </c>
      <c r="D495" s="8">
        <v>203</v>
      </c>
      <c r="E495" s="8" t="s">
        <v>2152</v>
      </c>
      <c r="F495" s="5">
        <v>1080</v>
      </c>
      <c r="G495" s="8">
        <v>1</v>
      </c>
      <c r="H495" s="8" t="s">
        <v>2146</v>
      </c>
      <c r="I495" s="11" t="s">
        <v>867</v>
      </c>
      <c r="J495" s="8" t="s">
        <v>2153</v>
      </c>
      <c r="K495" s="10">
        <v>36521</v>
      </c>
      <c r="L495" s="8"/>
      <c r="M495" s="48">
        <v>2501226</v>
      </c>
      <c r="N495" s="10"/>
      <c r="O495" s="10"/>
      <c r="P495" s="8"/>
      <c r="Q495" s="8"/>
      <c r="R495" s="8"/>
      <c r="S495" s="8"/>
      <c r="T495" s="8"/>
      <c r="U495" s="8"/>
      <c r="V495" s="37"/>
      <c r="W495" s="37"/>
      <c r="X495" s="37"/>
      <c r="Y495" s="37"/>
      <c r="Z495" s="37"/>
    </row>
    <row r="496" spans="1:26" ht="102.75" customHeight="1">
      <c r="A496" s="124">
        <f t="shared" si="11"/>
        <v>441</v>
      </c>
      <c r="B496" s="45" t="s">
        <v>862</v>
      </c>
      <c r="C496" s="2" t="s">
        <v>2154</v>
      </c>
      <c r="D496" s="8">
        <v>44</v>
      </c>
      <c r="E496" s="8" t="s">
        <v>2155</v>
      </c>
      <c r="F496" s="5">
        <v>500</v>
      </c>
      <c r="G496" s="8">
        <v>1</v>
      </c>
      <c r="H496" s="8" t="s">
        <v>1814</v>
      </c>
      <c r="I496" s="11" t="s">
        <v>2156</v>
      </c>
      <c r="J496" s="8" t="s">
        <v>2159</v>
      </c>
      <c r="K496" s="10">
        <v>43865</v>
      </c>
      <c r="L496" s="8"/>
      <c r="M496" s="48">
        <v>6790</v>
      </c>
      <c r="N496" s="10"/>
      <c r="O496" s="10"/>
      <c r="P496" s="8"/>
      <c r="Q496" s="8"/>
      <c r="R496" s="8"/>
      <c r="S496" s="8"/>
      <c r="T496" s="8"/>
      <c r="U496" s="8"/>
      <c r="V496" s="37"/>
      <c r="W496" s="37"/>
      <c r="X496" s="37"/>
      <c r="Y496" s="37"/>
      <c r="Z496" s="37"/>
    </row>
    <row r="497" spans="1:26" ht="102.75" customHeight="1">
      <c r="A497" s="124">
        <f t="shared" si="11"/>
        <v>442</v>
      </c>
      <c r="B497" s="45" t="s">
        <v>862</v>
      </c>
      <c r="C497" s="2" t="s">
        <v>1060</v>
      </c>
      <c r="D497" s="8">
        <v>209</v>
      </c>
      <c r="E497" s="8" t="s">
        <v>2158</v>
      </c>
      <c r="F497" s="5">
        <v>1112</v>
      </c>
      <c r="G497" s="8">
        <v>1</v>
      </c>
      <c r="H497" s="8" t="s">
        <v>1124</v>
      </c>
      <c r="I497" s="11" t="s">
        <v>867</v>
      </c>
      <c r="J497" s="8" t="s">
        <v>2160</v>
      </c>
      <c r="K497" s="10">
        <v>44350</v>
      </c>
      <c r="L497" s="8"/>
      <c r="M497" s="48">
        <v>2575336.4</v>
      </c>
      <c r="N497" s="10"/>
      <c r="O497" s="10"/>
      <c r="P497" s="8"/>
      <c r="Q497" s="8"/>
      <c r="R497" s="8"/>
      <c r="S497" s="8"/>
      <c r="T497" s="8"/>
      <c r="U497" s="8"/>
      <c r="V497" s="37"/>
      <c r="W497" s="37"/>
      <c r="X497" s="37"/>
      <c r="Y497" s="37"/>
      <c r="Z497" s="37"/>
    </row>
    <row r="498" spans="1:26" ht="102.75" customHeight="1">
      <c r="A498" s="124">
        <f t="shared" si="11"/>
        <v>443</v>
      </c>
      <c r="B498" s="45" t="s">
        <v>862</v>
      </c>
      <c r="C498" s="2" t="s">
        <v>1060</v>
      </c>
      <c r="D498" s="8" t="s">
        <v>2161</v>
      </c>
      <c r="E498" s="8" t="s">
        <v>2162</v>
      </c>
      <c r="F498" s="5">
        <v>1115</v>
      </c>
      <c r="G498" s="8">
        <v>1</v>
      </c>
      <c r="H498" s="8" t="s">
        <v>1124</v>
      </c>
      <c r="I498" s="11" t="s">
        <v>867</v>
      </c>
      <c r="J498" s="8" t="s">
        <v>2163</v>
      </c>
      <c r="K498" s="10">
        <v>44350</v>
      </c>
      <c r="L498" s="8"/>
      <c r="M498" s="48">
        <v>2582284.25</v>
      </c>
      <c r="N498" s="10"/>
      <c r="O498" s="10"/>
      <c r="P498" s="8"/>
      <c r="Q498" s="8"/>
      <c r="R498" s="8"/>
      <c r="S498" s="8"/>
      <c r="T498" s="8"/>
      <c r="U498" s="8"/>
      <c r="V498" s="37"/>
      <c r="W498" s="37"/>
      <c r="X498" s="37"/>
      <c r="Y498" s="37"/>
      <c r="Z498" s="37"/>
    </row>
    <row r="499" spans="1:26" ht="102.75" customHeight="1">
      <c r="A499" s="124">
        <f t="shared" si="11"/>
        <v>444</v>
      </c>
      <c r="B499" s="45" t="s">
        <v>862</v>
      </c>
      <c r="C499" s="2" t="s">
        <v>1060</v>
      </c>
      <c r="D499" s="8" t="s">
        <v>2164</v>
      </c>
      <c r="E499" s="8" t="s">
        <v>2165</v>
      </c>
      <c r="F499" s="5">
        <v>1156</v>
      </c>
      <c r="G499" s="8">
        <v>1</v>
      </c>
      <c r="H499" s="8" t="s">
        <v>1124</v>
      </c>
      <c r="I499" s="11" t="s">
        <v>867</v>
      </c>
      <c r="J499" s="8" t="s">
        <v>2166</v>
      </c>
      <c r="K499" s="10">
        <v>44350</v>
      </c>
      <c r="L499" s="8"/>
      <c r="M499" s="48">
        <v>2677238.2</v>
      </c>
      <c r="N499" s="10"/>
      <c r="O499" s="10"/>
      <c r="P499" s="8"/>
      <c r="Q499" s="8"/>
      <c r="R499" s="8"/>
      <c r="S499" s="8"/>
      <c r="T499" s="8"/>
      <c r="U499" s="8"/>
      <c r="V499" s="37"/>
      <c r="W499" s="37"/>
      <c r="X499" s="37"/>
      <c r="Y499" s="37"/>
      <c r="Z499" s="37"/>
    </row>
    <row r="500" spans="1:26" ht="102.75" customHeight="1">
      <c r="A500" s="124">
        <f t="shared" si="11"/>
        <v>445</v>
      </c>
      <c r="B500" s="45" t="s">
        <v>862</v>
      </c>
      <c r="C500" s="2" t="s">
        <v>1060</v>
      </c>
      <c r="D500" s="8" t="s">
        <v>2167</v>
      </c>
      <c r="E500" s="8" t="s">
        <v>2168</v>
      </c>
      <c r="F500" s="5">
        <v>1190</v>
      </c>
      <c r="G500" s="8">
        <v>1</v>
      </c>
      <c r="H500" s="8" t="s">
        <v>1124</v>
      </c>
      <c r="I500" s="11" t="s">
        <v>867</v>
      </c>
      <c r="J500" s="8" t="s">
        <v>2169</v>
      </c>
      <c r="K500" s="10">
        <v>44350</v>
      </c>
      <c r="L500" s="8"/>
      <c r="M500" s="48">
        <v>2755980.5</v>
      </c>
      <c r="N500" s="10"/>
      <c r="O500" s="10"/>
      <c r="P500" s="8"/>
      <c r="Q500" s="8"/>
      <c r="R500" s="8"/>
      <c r="S500" s="8"/>
      <c r="T500" s="8"/>
      <c r="U500" s="8"/>
      <c r="V500" s="37"/>
      <c r="W500" s="37"/>
      <c r="X500" s="37"/>
      <c r="Y500" s="37"/>
      <c r="Z500" s="37"/>
    </row>
    <row r="501" spans="1:26" ht="102.75" customHeight="1">
      <c r="A501" s="124">
        <f t="shared" si="11"/>
        <v>446</v>
      </c>
      <c r="B501" s="45" t="s">
        <v>862</v>
      </c>
      <c r="C501" s="2" t="s">
        <v>1060</v>
      </c>
      <c r="D501" s="8" t="s">
        <v>2170</v>
      </c>
      <c r="E501" s="8" t="s">
        <v>2171</v>
      </c>
      <c r="F501" s="5">
        <v>1194</v>
      </c>
      <c r="G501" s="8">
        <v>1</v>
      </c>
      <c r="H501" s="8" t="s">
        <v>1124</v>
      </c>
      <c r="I501" s="11" t="s">
        <v>867</v>
      </c>
      <c r="J501" s="8" t="s">
        <v>2172</v>
      </c>
      <c r="K501" s="10">
        <v>44232</v>
      </c>
      <c r="L501" s="8"/>
      <c r="M501" s="48">
        <v>2765244.3</v>
      </c>
      <c r="N501" s="10"/>
      <c r="O501" s="10"/>
      <c r="P501" s="8"/>
      <c r="Q501" s="8"/>
      <c r="R501" s="8"/>
      <c r="S501" s="8"/>
      <c r="T501" s="8"/>
      <c r="U501" s="8"/>
      <c r="V501" s="37"/>
      <c r="W501" s="37"/>
      <c r="X501" s="37"/>
      <c r="Y501" s="37"/>
      <c r="Z501" s="37"/>
    </row>
    <row r="502" spans="1:26" ht="89.25" customHeight="1">
      <c r="A502" s="124">
        <f t="shared" si="11"/>
        <v>447</v>
      </c>
      <c r="B502" s="45" t="s">
        <v>862</v>
      </c>
      <c r="C502" s="2" t="s">
        <v>130</v>
      </c>
      <c r="D502" s="8">
        <v>19</v>
      </c>
      <c r="E502" s="8" t="s">
        <v>2173</v>
      </c>
      <c r="F502" s="5">
        <v>8395</v>
      </c>
      <c r="G502" s="8">
        <v>1</v>
      </c>
      <c r="H502" s="8" t="s">
        <v>2174</v>
      </c>
      <c r="I502" s="11" t="s">
        <v>867</v>
      </c>
      <c r="J502" s="8" t="s">
        <v>2175</v>
      </c>
      <c r="K502" s="10">
        <v>44375</v>
      </c>
      <c r="L502" s="8"/>
      <c r="M502" s="48">
        <v>11455565.15</v>
      </c>
      <c r="N502" s="10"/>
      <c r="O502" s="10"/>
      <c r="P502" s="8" t="s">
        <v>2176</v>
      </c>
      <c r="Q502" s="8" t="s">
        <v>2177</v>
      </c>
      <c r="R502" s="10">
        <v>44355</v>
      </c>
      <c r="S502" s="8"/>
      <c r="T502" s="8"/>
      <c r="U502" s="8" t="s">
        <v>2125</v>
      </c>
      <c r="V502" s="37"/>
      <c r="W502" s="37"/>
      <c r="X502" s="37"/>
      <c r="Y502" s="37"/>
      <c r="Z502" s="37"/>
    </row>
    <row r="503" spans="1:26" ht="102.75" customHeight="1">
      <c r="A503" s="124">
        <f t="shared" si="11"/>
        <v>448</v>
      </c>
      <c r="B503" s="45" t="s">
        <v>862</v>
      </c>
      <c r="C503" s="2" t="s">
        <v>1158</v>
      </c>
      <c r="D503" s="8"/>
      <c r="E503" s="8" t="s">
        <v>2178</v>
      </c>
      <c r="F503" s="5">
        <v>9759</v>
      </c>
      <c r="G503" s="8">
        <v>1</v>
      </c>
      <c r="H503" s="8" t="s">
        <v>2174</v>
      </c>
      <c r="I503" s="11" t="s">
        <v>867</v>
      </c>
      <c r="J503" s="8" t="s">
        <v>2179</v>
      </c>
      <c r="K503" s="10">
        <v>44372</v>
      </c>
      <c r="L503" s="8"/>
      <c r="M503" s="48">
        <v>9188618.65</v>
      </c>
      <c r="N503" s="10"/>
      <c r="O503" s="10"/>
      <c r="P503" s="8" t="s">
        <v>2180</v>
      </c>
      <c r="Q503" s="8" t="s">
        <v>2181</v>
      </c>
      <c r="R503" s="10">
        <v>44371</v>
      </c>
      <c r="S503" s="8"/>
      <c r="T503" s="8"/>
      <c r="U503" s="8" t="s">
        <v>2182</v>
      </c>
      <c r="V503" s="37"/>
      <c r="W503" s="37"/>
      <c r="X503" s="37"/>
      <c r="Y503" s="37"/>
      <c r="Z503" s="37"/>
    </row>
    <row r="504" spans="1:26" ht="102.75" customHeight="1">
      <c r="A504" s="124">
        <f t="shared" si="11"/>
        <v>449</v>
      </c>
      <c r="B504" s="45" t="s">
        <v>862</v>
      </c>
      <c r="C504" s="2" t="s">
        <v>130</v>
      </c>
      <c r="D504" s="8">
        <v>4</v>
      </c>
      <c r="E504" s="8" t="s">
        <v>2208</v>
      </c>
      <c r="F504" s="5">
        <v>236</v>
      </c>
      <c r="G504" s="8">
        <v>1</v>
      </c>
      <c r="H504" s="8" t="s">
        <v>1124</v>
      </c>
      <c r="I504" s="11" t="s">
        <v>867</v>
      </c>
      <c r="J504" s="8" t="s">
        <v>2209</v>
      </c>
      <c r="K504" s="10">
        <v>36752</v>
      </c>
      <c r="L504" s="8"/>
      <c r="M504" s="48">
        <v>615174.12</v>
      </c>
      <c r="N504" s="10"/>
      <c r="O504" s="10"/>
      <c r="P504" s="8"/>
      <c r="Q504" s="8"/>
      <c r="R504" s="8"/>
      <c r="S504" s="8"/>
      <c r="T504" s="8"/>
      <c r="U504" s="8"/>
      <c r="V504" s="37" t="s">
        <v>2210</v>
      </c>
      <c r="W504" s="63">
        <v>36668</v>
      </c>
      <c r="X504" s="37" t="s">
        <v>2211</v>
      </c>
      <c r="Y504" s="37" t="s">
        <v>2303</v>
      </c>
      <c r="Z504" s="37" t="s">
        <v>2212</v>
      </c>
    </row>
    <row r="505" spans="1:26" ht="102.75" customHeight="1">
      <c r="A505" s="124">
        <f t="shared" si="11"/>
        <v>450</v>
      </c>
      <c r="B505" s="45" t="s">
        <v>862</v>
      </c>
      <c r="C505" s="2" t="s">
        <v>998</v>
      </c>
      <c r="D505" s="8">
        <v>423</v>
      </c>
      <c r="E505" s="23" t="s">
        <v>245</v>
      </c>
      <c r="F505" s="5">
        <v>337979</v>
      </c>
      <c r="G505" s="8">
        <v>1</v>
      </c>
      <c r="H505" s="8" t="s">
        <v>2214</v>
      </c>
      <c r="I505" s="11" t="s">
        <v>867</v>
      </c>
      <c r="J505" s="8" t="s">
        <v>2215</v>
      </c>
      <c r="K505" s="10">
        <v>44329</v>
      </c>
      <c r="L505" s="8"/>
      <c r="M505" s="48">
        <v>69677750.64</v>
      </c>
      <c r="N505" s="10"/>
      <c r="O505" s="10"/>
      <c r="P505" s="8" t="s">
        <v>2216</v>
      </c>
      <c r="Q505" s="8" t="s">
        <v>2217</v>
      </c>
      <c r="R505" s="10">
        <v>44306</v>
      </c>
      <c r="S505" s="8"/>
      <c r="T505" s="8"/>
      <c r="U505" s="8" t="s">
        <v>2125</v>
      </c>
      <c r="V505" s="37"/>
      <c r="W505" s="63"/>
      <c r="X505" s="37"/>
      <c r="Y505" s="37"/>
      <c r="Z505" s="37"/>
    </row>
    <row r="506" spans="1:26" ht="102.75" customHeight="1">
      <c r="A506" s="124">
        <f t="shared" si="11"/>
        <v>451</v>
      </c>
      <c r="B506" s="45" t="s">
        <v>862</v>
      </c>
      <c r="C506" s="2" t="s">
        <v>1028</v>
      </c>
      <c r="D506" s="8" t="s">
        <v>2218</v>
      </c>
      <c r="E506" s="23" t="s">
        <v>2219</v>
      </c>
      <c r="F506" s="5">
        <v>608</v>
      </c>
      <c r="G506" s="8">
        <v>1</v>
      </c>
      <c r="H506" s="8" t="s">
        <v>2220</v>
      </c>
      <c r="I506" s="11" t="s">
        <v>867</v>
      </c>
      <c r="J506" s="8" t="s">
        <v>2221</v>
      </c>
      <c r="K506" s="10">
        <v>44370</v>
      </c>
      <c r="L506" s="8"/>
      <c r="M506" s="48">
        <v>608</v>
      </c>
      <c r="N506" s="10"/>
      <c r="O506" s="10"/>
      <c r="P506" s="8"/>
      <c r="Q506" s="8"/>
      <c r="R506" s="10"/>
      <c r="S506" s="8"/>
      <c r="T506" s="8"/>
      <c r="U506" s="8"/>
      <c r="V506" s="37"/>
      <c r="W506" s="63"/>
      <c r="X506" s="37"/>
      <c r="Y506" s="37"/>
      <c r="Z506" s="37"/>
    </row>
    <row r="507" spans="1:26" ht="102.75" customHeight="1">
      <c r="A507" s="124">
        <f t="shared" si="11"/>
        <v>452</v>
      </c>
      <c r="B507" s="45" t="s">
        <v>862</v>
      </c>
      <c r="C507" s="2" t="s">
        <v>1028</v>
      </c>
      <c r="D507" s="8" t="s">
        <v>2222</v>
      </c>
      <c r="E507" s="23" t="s">
        <v>2223</v>
      </c>
      <c r="F507" s="5">
        <v>1595</v>
      </c>
      <c r="G507" s="8">
        <v>1</v>
      </c>
      <c r="H507" s="8" t="s">
        <v>2220</v>
      </c>
      <c r="I507" s="11" t="s">
        <v>867</v>
      </c>
      <c r="J507" s="8" t="s">
        <v>2224</v>
      </c>
      <c r="K507" s="10">
        <v>44370</v>
      </c>
      <c r="L507" s="8"/>
      <c r="M507" s="48">
        <v>1595</v>
      </c>
      <c r="N507" s="10"/>
      <c r="O507" s="10"/>
      <c r="P507" s="8"/>
      <c r="Q507" s="8"/>
      <c r="R507" s="10"/>
      <c r="S507" s="8"/>
      <c r="T507" s="8"/>
      <c r="U507" s="8"/>
      <c r="V507" s="37"/>
      <c r="W507" s="63"/>
      <c r="X507" s="37"/>
      <c r="Y507" s="37"/>
      <c r="Z507" s="37"/>
    </row>
    <row r="508" spans="1:26" ht="102.75" customHeight="1">
      <c r="A508" s="124">
        <f t="shared" si="11"/>
        <v>453</v>
      </c>
      <c r="B508" s="45" t="s">
        <v>862</v>
      </c>
      <c r="C508" s="2" t="s">
        <v>2183</v>
      </c>
      <c r="D508" s="8" t="s">
        <v>2184</v>
      </c>
      <c r="E508" s="8" t="s">
        <v>2185</v>
      </c>
      <c r="F508" s="5">
        <v>18944</v>
      </c>
      <c r="G508" s="8">
        <v>1</v>
      </c>
      <c r="H508" s="8" t="s">
        <v>2174</v>
      </c>
      <c r="I508" s="11" t="s">
        <v>867</v>
      </c>
      <c r="J508" s="8" t="s">
        <v>2186</v>
      </c>
      <c r="K508" s="10">
        <v>44378</v>
      </c>
      <c r="L508" s="8"/>
      <c r="M508" s="48">
        <v>17836785.72</v>
      </c>
      <c r="N508" s="10"/>
      <c r="O508" s="10"/>
      <c r="P508" s="8" t="s">
        <v>2187</v>
      </c>
      <c r="Q508" s="8" t="s">
        <v>2188</v>
      </c>
      <c r="R508" s="10">
        <v>44265</v>
      </c>
      <c r="S508" s="8"/>
      <c r="T508" s="8"/>
      <c r="U508" s="8" t="s">
        <v>2130</v>
      </c>
      <c r="V508" s="37"/>
      <c r="W508" s="37"/>
      <c r="X508" s="37"/>
      <c r="Y508" s="37"/>
      <c r="Z508" s="37"/>
    </row>
    <row r="509" spans="1:26" ht="102.75" customHeight="1">
      <c r="A509" s="124">
        <f t="shared" si="11"/>
        <v>454</v>
      </c>
      <c r="B509" s="45" t="s">
        <v>862</v>
      </c>
      <c r="C509" s="2" t="s">
        <v>998</v>
      </c>
      <c r="D509" s="8"/>
      <c r="E509" s="8" t="s">
        <v>2189</v>
      </c>
      <c r="F509" s="5">
        <v>2076</v>
      </c>
      <c r="G509" s="8">
        <v>1</v>
      </c>
      <c r="H509" s="8" t="s">
        <v>2174</v>
      </c>
      <c r="I509" s="11" t="s">
        <v>867</v>
      </c>
      <c r="J509" s="8" t="s">
        <v>2190</v>
      </c>
      <c r="K509" s="10">
        <v>44378</v>
      </c>
      <c r="L509" s="8"/>
      <c r="M509" s="48">
        <v>1954664.65</v>
      </c>
      <c r="N509" s="10"/>
      <c r="O509" s="10"/>
      <c r="P509" s="8" t="s">
        <v>2191</v>
      </c>
      <c r="Q509" s="8" t="s">
        <v>2192</v>
      </c>
      <c r="R509" s="10">
        <v>44244</v>
      </c>
      <c r="S509" s="8"/>
      <c r="T509" s="8"/>
      <c r="U509" s="8" t="s">
        <v>2130</v>
      </c>
      <c r="V509" s="37"/>
      <c r="W509" s="37"/>
      <c r="X509" s="37"/>
      <c r="Y509" s="37"/>
      <c r="Z509" s="37"/>
    </row>
    <row r="510" spans="1:26" ht="102.75" customHeight="1">
      <c r="A510" s="124">
        <f t="shared" si="11"/>
        <v>455</v>
      </c>
      <c r="B510" s="45" t="s">
        <v>862</v>
      </c>
      <c r="C510" s="2" t="s">
        <v>1027</v>
      </c>
      <c r="D510" s="8" t="s">
        <v>2196</v>
      </c>
      <c r="E510" s="8" t="s">
        <v>2197</v>
      </c>
      <c r="F510" s="5">
        <v>15704</v>
      </c>
      <c r="G510" s="8">
        <v>1</v>
      </c>
      <c r="H510" s="8" t="s">
        <v>2198</v>
      </c>
      <c r="I510" s="11" t="s">
        <v>867</v>
      </c>
      <c r="J510" s="8" t="s">
        <v>2199</v>
      </c>
      <c r="K510" s="10">
        <v>44378</v>
      </c>
      <c r="L510" s="8"/>
      <c r="M510" s="48">
        <v>9462131.12</v>
      </c>
      <c r="N510" s="10"/>
      <c r="O510" s="10"/>
      <c r="P510" s="8" t="s">
        <v>2201</v>
      </c>
      <c r="Q510" s="8" t="s">
        <v>2200</v>
      </c>
      <c r="R510" s="10">
        <v>44253</v>
      </c>
      <c r="S510" s="8"/>
      <c r="T510" s="8"/>
      <c r="U510" s="8" t="s">
        <v>2130</v>
      </c>
      <c r="V510" s="37"/>
      <c r="W510" s="37"/>
      <c r="X510" s="37"/>
      <c r="Y510" s="37"/>
      <c r="Z510" s="37"/>
    </row>
    <row r="511" spans="1:26" ht="102.75" customHeight="1">
      <c r="A511" s="124">
        <f t="shared" si="11"/>
        <v>456</v>
      </c>
      <c r="B511" s="45" t="s">
        <v>862</v>
      </c>
      <c r="C511" s="2" t="s">
        <v>1158</v>
      </c>
      <c r="D511" s="8" t="s">
        <v>2202</v>
      </c>
      <c r="E511" s="8" t="s">
        <v>2203</v>
      </c>
      <c r="F511" s="5">
        <v>1500</v>
      </c>
      <c r="G511" s="8">
        <v>1</v>
      </c>
      <c r="H511" s="8" t="s">
        <v>2204</v>
      </c>
      <c r="I511" s="11" t="s">
        <v>867</v>
      </c>
      <c r="J511" s="8" t="s">
        <v>2205</v>
      </c>
      <c r="K511" s="10">
        <v>44378</v>
      </c>
      <c r="L511" s="8"/>
      <c r="M511" s="48">
        <v>3677082.55</v>
      </c>
      <c r="N511" s="10"/>
      <c r="O511" s="10"/>
      <c r="P511" s="8" t="s">
        <v>2206</v>
      </c>
      <c r="Q511" s="8" t="s">
        <v>2207</v>
      </c>
      <c r="R511" s="10">
        <v>44265</v>
      </c>
      <c r="S511" s="8"/>
      <c r="T511" s="8"/>
      <c r="U511" s="8" t="s">
        <v>2130</v>
      </c>
      <c r="V511" s="37"/>
      <c r="W511" s="37"/>
      <c r="X511" s="37"/>
      <c r="Y511" s="37"/>
      <c r="Z511" s="37"/>
    </row>
    <row r="512" spans="1:26" ht="159.75" customHeight="1">
      <c r="A512" s="124">
        <f t="shared" si="11"/>
        <v>457</v>
      </c>
      <c r="B512" s="45" t="s">
        <v>862</v>
      </c>
      <c r="C512" s="2" t="s">
        <v>1431</v>
      </c>
      <c r="D512" s="8"/>
      <c r="E512" s="8" t="s">
        <v>2235</v>
      </c>
      <c r="F512" s="5">
        <v>52243</v>
      </c>
      <c r="G512" s="8">
        <v>1</v>
      </c>
      <c r="H512" s="8" t="s">
        <v>2236</v>
      </c>
      <c r="I512" s="11" t="s">
        <v>867</v>
      </c>
      <c r="J512" s="8" t="s">
        <v>2237</v>
      </c>
      <c r="K512" s="10">
        <v>44305</v>
      </c>
      <c r="L512" s="8"/>
      <c r="M512" s="48">
        <v>106220603.43</v>
      </c>
      <c r="N512" s="10"/>
      <c r="O512" s="10"/>
      <c r="P512" s="8" t="s">
        <v>2248</v>
      </c>
      <c r="Q512" s="8" t="s">
        <v>2252</v>
      </c>
      <c r="R512" s="10">
        <v>44418</v>
      </c>
      <c r="S512" s="8"/>
      <c r="T512" s="8"/>
      <c r="U512" s="8" t="s">
        <v>2132</v>
      </c>
      <c r="V512" s="37"/>
      <c r="W512" s="37"/>
      <c r="X512" s="37"/>
      <c r="Y512" s="37"/>
      <c r="Z512" s="37"/>
    </row>
    <row r="513" spans="1:26" ht="102.75" customHeight="1">
      <c r="A513" s="124">
        <f t="shared" si="11"/>
        <v>458</v>
      </c>
      <c r="B513" s="45" t="s">
        <v>862</v>
      </c>
      <c r="C513" s="2" t="s">
        <v>1020</v>
      </c>
      <c r="D513" s="8" t="s">
        <v>2239</v>
      </c>
      <c r="E513" s="8" t="s">
        <v>2238</v>
      </c>
      <c r="F513" s="5">
        <v>58244</v>
      </c>
      <c r="G513" s="8">
        <v>1</v>
      </c>
      <c r="H513" s="8" t="s">
        <v>2240</v>
      </c>
      <c r="I513" s="11" t="s">
        <v>867</v>
      </c>
      <c r="J513" s="8" t="s">
        <v>2241</v>
      </c>
      <c r="K513" s="10">
        <v>44306</v>
      </c>
      <c r="L513" s="8"/>
      <c r="M513" s="48">
        <v>48450313.2</v>
      </c>
      <c r="N513" s="10"/>
      <c r="O513" s="10"/>
      <c r="P513" s="8" t="s">
        <v>2253</v>
      </c>
      <c r="Q513" s="8" t="s">
        <v>2312</v>
      </c>
      <c r="R513" s="10">
        <v>44533</v>
      </c>
      <c r="S513" s="8"/>
      <c r="T513" s="8"/>
      <c r="U513" s="8" t="s">
        <v>2130</v>
      </c>
      <c r="V513" s="37"/>
      <c r="W513" s="37"/>
      <c r="X513" s="37"/>
      <c r="Y513" s="37"/>
      <c r="Z513" s="37"/>
    </row>
    <row r="514" spans="1:26" ht="102.75" customHeight="1">
      <c r="A514" s="124">
        <f t="shared" si="11"/>
        <v>459</v>
      </c>
      <c r="B514" s="45" t="s">
        <v>862</v>
      </c>
      <c r="C514" s="2" t="s">
        <v>1017</v>
      </c>
      <c r="D514" s="8" t="s">
        <v>2242</v>
      </c>
      <c r="E514" s="8" t="s">
        <v>2243</v>
      </c>
      <c r="F514" s="5">
        <v>87524</v>
      </c>
      <c r="G514" s="8">
        <v>1</v>
      </c>
      <c r="H514" s="8"/>
      <c r="I514" s="11" t="s">
        <v>867</v>
      </c>
      <c r="J514" s="8" t="s">
        <v>2245</v>
      </c>
      <c r="K514" s="10">
        <v>44327</v>
      </c>
      <c r="L514" s="8"/>
      <c r="M514" s="48">
        <v>49903559.08</v>
      </c>
      <c r="N514" s="10"/>
      <c r="O514" s="10"/>
      <c r="P514" s="8"/>
      <c r="Q514" s="8"/>
      <c r="R514" s="8"/>
      <c r="S514" s="8"/>
      <c r="T514" s="8"/>
      <c r="U514" s="8"/>
      <c r="V514" s="37"/>
      <c r="W514" s="37"/>
      <c r="X514" s="37"/>
      <c r="Y514" s="37"/>
      <c r="Z514" s="37"/>
    </row>
    <row r="515" spans="1:26" ht="87.75" customHeight="1">
      <c r="A515" s="124">
        <f t="shared" si="11"/>
        <v>460</v>
      </c>
      <c r="B515" s="45" t="s">
        <v>862</v>
      </c>
      <c r="C515" s="2" t="s">
        <v>346</v>
      </c>
      <c r="D515" s="8">
        <v>15</v>
      </c>
      <c r="E515" s="8" t="s">
        <v>2244</v>
      </c>
      <c r="F515" s="5">
        <v>658</v>
      </c>
      <c r="G515" s="8">
        <v>1</v>
      </c>
      <c r="H515" s="8" t="s">
        <v>2247</v>
      </c>
      <c r="I515" s="11" t="s">
        <v>867</v>
      </c>
      <c r="J515" s="8" t="s">
        <v>2246</v>
      </c>
      <c r="K515" s="10">
        <v>44404</v>
      </c>
      <c r="L515" s="8"/>
      <c r="M515" s="48">
        <v>569277.52</v>
      </c>
      <c r="N515" s="10"/>
      <c r="O515" s="10"/>
      <c r="P515" s="8"/>
      <c r="Q515" s="8"/>
      <c r="R515" s="8"/>
      <c r="S515" s="8"/>
      <c r="T515" s="8"/>
      <c r="U515" s="8"/>
      <c r="V515" s="37"/>
      <c r="W515" s="37"/>
      <c r="X515" s="37"/>
      <c r="Y515" s="37"/>
      <c r="Z515" s="37"/>
    </row>
    <row r="516" spans="1:26" ht="87.75" customHeight="1">
      <c r="A516" s="124">
        <f t="shared" si="11"/>
        <v>461</v>
      </c>
      <c r="B516" s="45" t="s">
        <v>862</v>
      </c>
      <c r="C516" s="2" t="s">
        <v>1215</v>
      </c>
      <c r="D516" s="8">
        <v>130</v>
      </c>
      <c r="E516" s="8" t="s">
        <v>2319</v>
      </c>
      <c r="F516" s="5">
        <f>1265*200/1000</f>
        <v>253</v>
      </c>
      <c r="G516" s="8" t="s">
        <v>2320</v>
      </c>
      <c r="H516" s="8" t="s">
        <v>1124</v>
      </c>
      <c r="I516" s="11" t="s">
        <v>867</v>
      </c>
      <c r="J516" s="8" t="s">
        <v>2321</v>
      </c>
      <c r="K516" s="10">
        <v>44544</v>
      </c>
      <c r="L516" s="8"/>
      <c r="M516" s="48">
        <f>1586132.9*200/1000</f>
        <v>317226.58</v>
      </c>
      <c r="N516" s="10"/>
      <c r="O516" s="10"/>
      <c r="P516" s="8"/>
      <c r="Q516" s="8"/>
      <c r="R516" s="8"/>
      <c r="S516" s="8"/>
      <c r="T516" s="8"/>
      <c r="U516" s="8"/>
      <c r="V516" s="37"/>
      <c r="W516" s="37"/>
      <c r="X516" s="37"/>
      <c r="Y516" s="37"/>
      <c r="Z516" s="37"/>
    </row>
    <row r="517" spans="1:26" ht="102.75" customHeight="1">
      <c r="A517" s="124">
        <f t="shared" si="11"/>
        <v>462</v>
      </c>
      <c r="B517" s="45" t="s">
        <v>862</v>
      </c>
      <c r="C517" s="2" t="s">
        <v>345</v>
      </c>
      <c r="D517" s="8" t="s">
        <v>2323</v>
      </c>
      <c r="E517" s="8" t="s">
        <v>2322</v>
      </c>
      <c r="F517" s="5">
        <v>1282</v>
      </c>
      <c r="G517" s="8">
        <v>1</v>
      </c>
      <c r="H517" s="8" t="s">
        <v>1124</v>
      </c>
      <c r="I517" s="11" t="s">
        <v>867</v>
      </c>
      <c r="J517" s="8" t="s">
        <v>2324</v>
      </c>
      <c r="K517" s="10">
        <v>44545</v>
      </c>
      <c r="L517" s="8"/>
      <c r="M517" s="48">
        <v>1607448.52</v>
      </c>
      <c r="N517" s="10"/>
      <c r="O517" s="10"/>
      <c r="P517" s="8"/>
      <c r="Q517" s="8"/>
      <c r="R517" s="8"/>
      <c r="S517" s="8"/>
      <c r="T517" s="8"/>
      <c r="U517" s="8"/>
      <c r="V517" s="37"/>
      <c r="W517" s="37"/>
      <c r="X517" s="37"/>
      <c r="Y517" s="37"/>
      <c r="Z517" s="37"/>
    </row>
    <row r="518" spans="1:26" ht="102.75" customHeight="1">
      <c r="A518" s="124">
        <f t="shared" si="11"/>
        <v>463</v>
      </c>
      <c r="B518" s="45" t="s">
        <v>862</v>
      </c>
      <c r="C518" s="2" t="s">
        <v>1169</v>
      </c>
      <c r="D518" s="8" t="s">
        <v>1170</v>
      </c>
      <c r="E518" s="8" t="s">
        <v>2327</v>
      </c>
      <c r="F518" s="5">
        <v>469</v>
      </c>
      <c r="G518" s="8">
        <v>1</v>
      </c>
      <c r="H518" s="8" t="s">
        <v>2328</v>
      </c>
      <c r="I518" s="11" t="s">
        <v>867</v>
      </c>
      <c r="J518" s="8" t="s">
        <v>2329</v>
      </c>
      <c r="K518" s="10">
        <v>44495</v>
      </c>
      <c r="L518" s="8"/>
      <c r="M518" s="48">
        <v>265631.38</v>
      </c>
      <c r="N518" s="10"/>
      <c r="O518" s="10"/>
      <c r="P518" s="8"/>
      <c r="Q518" s="8"/>
      <c r="R518" s="8"/>
      <c r="S518" s="8"/>
      <c r="T518" s="8"/>
      <c r="U518" s="8"/>
      <c r="V518" s="37" t="s">
        <v>2423</v>
      </c>
      <c r="W518" s="63">
        <v>44868</v>
      </c>
      <c r="X518" s="37" t="s">
        <v>2424</v>
      </c>
      <c r="Y518" s="37" t="s">
        <v>2422</v>
      </c>
      <c r="Z518" s="37"/>
    </row>
    <row r="519" spans="1:26" ht="102.75" customHeight="1">
      <c r="A519" s="124">
        <f t="shared" si="11"/>
        <v>464</v>
      </c>
      <c r="B519" s="45" t="s">
        <v>862</v>
      </c>
      <c r="C519" s="2" t="s">
        <v>998</v>
      </c>
      <c r="D519" s="8" t="s">
        <v>2330</v>
      </c>
      <c r="E519" s="8" t="s">
        <v>2331</v>
      </c>
      <c r="F519" s="5">
        <v>664</v>
      </c>
      <c r="G519" s="8">
        <v>1</v>
      </c>
      <c r="H519" s="8" t="s">
        <v>2332</v>
      </c>
      <c r="I519" s="11" t="s">
        <v>867</v>
      </c>
      <c r="J519" s="8" t="s">
        <v>2334</v>
      </c>
      <c r="K519" s="10">
        <v>44495</v>
      </c>
      <c r="L519" s="8"/>
      <c r="M519" s="48">
        <v>349104.18</v>
      </c>
      <c r="N519" s="10"/>
      <c r="O519" s="10"/>
      <c r="P519" s="8"/>
      <c r="Q519" s="8"/>
      <c r="R519" s="8"/>
      <c r="S519" s="8"/>
      <c r="T519" s="8"/>
      <c r="U519" s="8"/>
      <c r="V519" s="37" t="s">
        <v>2421</v>
      </c>
      <c r="W519" s="63">
        <v>44872</v>
      </c>
      <c r="X519" s="37" t="s">
        <v>2420</v>
      </c>
      <c r="Y519" s="37" t="s">
        <v>2422</v>
      </c>
      <c r="Z519" s="37"/>
    </row>
    <row r="520" spans="1:26" ht="102.75" customHeight="1">
      <c r="A520" s="124">
        <f t="shared" si="11"/>
        <v>465</v>
      </c>
      <c r="B520" s="45" t="s">
        <v>862</v>
      </c>
      <c r="C520" s="2" t="s">
        <v>348</v>
      </c>
      <c r="D520" s="8">
        <v>12</v>
      </c>
      <c r="E520" s="8" t="s">
        <v>485</v>
      </c>
      <c r="F520" s="4">
        <f>14472*9145/15265</f>
        <v>8669.92728463806</v>
      </c>
      <c r="G520" s="8" t="s">
        <v>2333</v>
      </c>
      <c r="H520" s="2" t="s">
        <v>347</v>
      </c>
      <c r="I520" s="11" t="s">
        <v>867</v>
      </c>
      <c r="J520" s="8" t="s">
        <v>2335</v>
      </c>
      <c r="K520" s="10">
        <v>44257</v>
      </c>
      <c r="L520" s="8"/>
      <c r="M520" s="48">
        <f>9197620.45*9145/15265</f>
        <v>5510136.85</v>
      </c>
      <c r="N520" s="10"/>
      <c r="O520" s="10"/>
      <c r="P520" s="8"/>
      <c r="Q520" s="8"/>
      <c r="R520" s="8"/>
      <c r="S520" s="8"/>
      <c r="T520" s="8"/>
      <c r="U520" s="8"/>
      <c r="V520" s="37"/>
      <c r="W520" s="37"/>
      <c r="X520" s="37"/>
      <c r="Y520" s="37"/>
      <c r="Z520" s="37"/>
    </row>
    <row r="521" spans="1:26" ht="102.75" customHeight="1">
      <c r="A521" s="124">
        <f t="shared" si="11"/>
        <v>466</v>
      </c>
      <c r="B521" s="45" t="s">
        <v>862</v>
      </c>
      <c r="C521" s="2" t="s">
        <v>348</v>
      </c>
      <c r="D521" s="8"/>
      <c r="E521" s="8" t="s">
        <v>2336</v>
      </c>
      <c r="F521" s="5">
        <v>793</v>
      </c>
      <c r="G521" s="8">
        <v>1</v>
      </c>
      <c r="H521" s="2" t="s">
        <v>347</v>
      </c>
      <c r="I521" s="11" t="s">
        <v>867</v>
      </c>
      <c r="J521" s="8" t="s">
        <v>2337</v>
      </c>
      <c r="K521" s="10">
        <v>44552</v>
      </c>
      <c r="L521" s="8"/>
      <c r="M521" s="48">
        <v>793</v>
      </c>
      <c r="N521" s="10"/>
      <c r="O521" s="10"/>
      <c r="P521" s="8"/>
      <c r="Q521" s="8"/>
      <c r="R521" s="8"/>
      <c r="S521" s="8"/>
      <c r="T521" s="8"/>
      <c r="U521" s="8"/>
      <c r="V521" s="37"/>
      <c r="W521" s="37"/>
      <c r="X521" s="37"/>
      <c r="Y521" s="37"/>
      <c r="Z521" s="37"/>
    </row>
    <row r="522" spans="1:26" ht="102.75" customHeight="1">
      <c r="A522" s="124">
        <f t="shared" si="11"/>
        <v>467</v>
      </c>
      <c r="B522" s="45" t="s">
        <v>862</v>
      </c>
      <c r="C522" s="2" t="s">
        <v>1291</v>
      </c>
      <c r="D522" s="8">
        <v>40</v>
      </c>
      <c r="E522" s="8" t="s">
        <v>2338</v>
      </c>
      <c r="F522" s="5">
        <v>673</v>
      </c>
      <c r="G522" s="8">
        <v>1</v>
      </c>
      <c r="H522" s="2" t="s">
        <v>1124</v>
      </c>
      <c r="I522" s="11" t="s">
        <v>867</v>
      </c>
      <c r="J522" s="8" t="s">
        <v>2339</v>
      </c>
      <c r="K522" s="10">
        <v>44558</v>
      </c>
      <c r="L522" s="8"/>
      <c r="M522" s="48">
        <v>717465.11</v>
      </c>
      <c r="N522" s="10"/>
      <c r="O522" s="10"/>
      <c r="P522" s="8"/>
      <c r="Q522" s="8"/>
      <c r="R522" s="8"/>
      <c r="S522" s="8"/>
      <c r="T522" s="8"/>
      <c r="U522" s="8"/>
      <c r="V522" s="37"/>
      <c r="W522" s="37"/>
      <c r="X522" s="37"/>
      <c r="Y522" s="37"/>
      <c r="Z522" s="37"/>
    </row>
    <row r="523" spans="1:26" ht="102.75" customHeight="1">
      <c r="A523" s="124">
        <f t="shared" si="11"/>
        <v>468</v>
      </c>
      <c r="B523" s="45" t="s">
        <v>862</v>
      </c>
      <c r="C523" s="2" t="s">
        <v>1291</v>
      </c>
      <c r="D523" s="8">
        <v>38</v>
      </c>
      <c r="E523" s="8" t="s">
        <v>2340</v>
      </c>
      <c r="F523" s="5">
        <v>1543</v>
      </c>
      <c r="G523" s="8">
        <v>1</v>
      </c>
      <c r="H523" s="2" t="s">
        <v>1124</v>
      </c>
      <c r="I523" s="11" t="s">
        <v>867</v>
      </c>
      <c r="J523" s="8" t="s">
        <v>2341</v>
      </c>
      <c r="K523" s="10">
        <v>44558</v>
      </c>
      <c r="L523" s="8"/>
      <c r="M523" s="48">
        <v>1612047.09</v>
      </c>
      <c r="N523" s="10"/>
      <c r="O523" s="10"/>
      <c r="P523" s="8"/>
      <c r="Q523" s="8"/>
      <c r="R523" s="8"/>
      <c r="S523" s="8"/>
      <c r="T523" s="8"/>
      <c r="U523" s="8"/>
      <c r="V523" s="37"/>
      <c r="W523" s="37"/>
      <c r="X523" s="37"/>
      <c r="Y523" s="37"/>
      <c r="Z523" s="37"/>
    </row>
    <row r="524" spans="1:26" ht="102.75" customHeight="1">
      <c r="A524" s="124">
        <f t="shared" si="11"/>
        <v>469</v>
      </c>
      <c r="B524" s="45" t="s">
        <v>862</v>
      </c>
      <c r="C524" s="2" t="s">
        <v>2347</v>
      </c>
      <c r="D524" s="8">
        <v>260</v>
      </c>
      <c r="E524" s="8" t="s">
        <v>2348</v>
      </c>
      <c r="F524" s="5">
        <v>600</v>
      </c>
      <c r="G524" s="8">
        <v>1</v>
      </c>
      <c r="H524" s="2" t="s">
        <v>2352</v>
      </c>
      <c r="I524" s="11" t="s">
        <v>2351</v>
      </c>
      <c r="J524" s="8" t="s">
        <v>2353</v>
      </c>
      <c r="K524" s="10">
        <v>44705</v>
      </c>
      <c r="L524" s="8"/>
      <c r="M524" s="48">
        <v>10872</v>
      </c>
      <c r="N524" s="10"/>
      <c r="O524" s="10"/>
      <c r="P524" s="8"/>
      <c r="Q524" s="8"/>
      <c r="R524" s="8"/>
      <c r="S524" s="8"/>
      <c r="T524" s="8"/>
      <c r="U524" s="8"/>
      <c r="V524" s="37"/>
      <c r="W524" s="37"/>
      <c r="X524" s="37"/>
      <c r="Y524" s="37"/>
      <c r="Z524" s="37"/>
    </row>
    <row r="525" spans="1:26" ht="102.75" customHeight="1">
      <c r="A525" s="124">
        <f t="shared" si="11"/>
        <v>470</v>
      </c>
      <c r="B525" s="45" t="s">
        <v>862</v>
      </c>
      <c r="C525" s="2" t="s">
        <v>2349</v>
      </c>
      <c r="D525" s="8">
        <v>513</v>
      </c>
      <c r="E525" s="8" t="s">
        <v>2350</v>
      </c>
      <c r="F525" s="5">
        <v>18</v>
      </c>
      <c r="G525" s="8">
        <v>1</v>
      </c>
      <c r="H525" s="2" t="s">
        <v>2354</v>
      </c>
      <c r="I525" s="11" t="s">
        <v>867</v>
      </c>
      <c r="J525" s="8" t="s">
        <v>2355</v>
      </c>
      <c r="K525" s="10">
        <v>44677</v>
      </c>
      <c r="L525" s="8"/>
      <c r="M525" s="48">
        <v>25143.3</v>
      </c>
      <c r="N525" s="10"/>
      <c r="O525" s="10"/>
      <c r="P525" s="8"/>
      <c r="Q525" s="8"/>
      <c r="R525" s="8"/>
      <c r="S525" s="8"/>
      <c r="T525" s="8"/>
      <c r="U525" s="8"/>
      <c r="V525" s="37"/>
      <c r="W525" s="37"/>
      <c r="X525" s="37"/>
      <c r="Y525" s="37"/>
      <c r="Z525" s="37"/>
    </row>
    <row r="526" spans="1:26" ht="102.75" customHeight="1">
      <c r="A526" s="124">
        <f t="shared" si="11"/>
        <v>471</v>
      </c>
      <c r="B526" s="45" t="s">
        <v>862</v>
      </c>
      <c r="C526" s="2" t="s">
        <v>2349</v>
      </c>
      <c r="D526" s="8">
        <v>535</v>
      </c>
      <c r="E526" s="8" t="s">
        <v>2356</v>
      </c>
      <c r="F526" s="5">
        <v>27</v>
      </c>
      <c r="G526" s="8">
        <v>1</v>
      </c>
      <c r="H526" s="2" t="s">
        <v>2354</v>
      </c>
      <c r="I526" s="11" t="s">
        <v>867</v>
      </c>
      <c r="J526" s="8" t="s">
        <v>2357</v>
      </c>
      <c r="K526" s="10">
        <v>44729</v>
      </c>
      <c r="L526" s="8"/>
      <c r="M526" s="48">
        <v>37714.95</v>
      </c>
      <c r="N526" s="10"/>
      <c r="O526" s="10"/>
      <c r="P526" s="8"/>
      <c r="Q526" s="8"/>
      <c r="R526" s="8"/>
      <c r="S526" s="8"/>
      <c r="T526" s="8"/>
      <c r="U526" s="8"/>
      <c r="V526" s="37"/>
      <c r="W526" s="37"/>
      <c r="X526" s="37"/>
      <c r="Y526" s="37"/>
      <c r="Z526" s="37"/>
    </row>
    <row r="527" spans="1:26" ht="102.75" customHeight="1">
      <c r="A527" s="124">
        <f t="shared" si="11"/>
        <v>472</v>
      </c>
      <c r="B527" s="45" t="s">
        <v>862</v>
      </c>
      <c r="C527" s="2" t="s">
        <v>2349</v>
      </c>
      <c r="D527" s="8">
        <v>353</v>
      </c>
      <c r="E527" s="8" t="s">
        <v>2361</v>
      </c>
      <c r="F527" s="5">
        <v>18</v>
      </c>
      <c r="G527" s="8">
        <v>1</v>
      </c>
      <c r="H527" s="2" t="s">
        <v>2354</v>
      </c>
      <c r="I527" s="11" t="s">
        <v>867</v>
      </c>
      <c r="J527" s="8" t="s">
        <v>2362</v>
      </c>
      <c r="K527" s="10">
        <v>44741</v>
      </c>
      <c r="L527" s="8"/>
      <c r="M527" s="48">
        <v>25143.3</v>
      </c>
      <c r="N527" s="10"/>
      <c r="O527" s="10"/>
      <c r="P527" s="8"/>
      <c r="Q527" s="8"/>
      <c r="R527" s="8"/>
      <c r="S527" s="8"/>
      <c r="T527" s="8"/>
      <c r="U527" s="8"/>
      <c r="V527" s="37"/>
      <c r="W527" s="37"/>
      <c r="X527" s="37"/>
      <c r="Y527" s="37"/>
      <c r="Z527" s="37"/>
    </row>
    <row r="528" spans="1:26" ht="102.75" customHeight="1">
      <c r="A528" s="124">
        <f t="shared" si="11"/>
        <v>473</v>
      </c>
      <c r="B528" s="45" t="s">
        <v>862</v>
      </c>
      <c r="C528" s="2" t="s">
        <v>2363</v>
      </c>
      <c r="D528" s="8"/>
      <c r="E528" s="8" t="s">
        <v>2364</v>
      </c>
      <c r="F528" s="5">
        <v>600</v>
      </c>
      <c r="G528" s="8">
        <v>1</v>
      </c>
      <c r="H528" s="2" t="s">
        <v>2365</v>
      </c>
      <c r="I528" s="11" t="s">
        <v>2351</v>
      </c>
      <c r="J528" s="8" t="s">
        <v>2366</v>
      </c>
      <c r="K528" s="10">
        <v>44742</v>
      </c>
      <c r="L528" s="8"/>
      <c r="M528" s="48">
        <v>168</v>
      </c>
      <c r="N528" s="10"/>
      <c r="O528" s="10"/>
      <c r="P528" s="8"/>
      <c r="Q528" s="8"/>
      <c r="R528" s="8"/>
      <c r="S528" s="8"/>
      <c r="T528" s="8"/>
      <c r="U528" s="8"/>
      <c r="V528" s="37"/>
      <c r="W528" s="37"/>
      <c r="X528" s="37"/>
      <c r="Y528" s="37"/>
      <c r="Z528" s="37"/>
    </row>
    <row r="529" spans="1:26" ht="102.75" customHeight="1">
      <c r="A529" s="124">
        <f t="shared" si="11"/>
        <v>474</v>
      </c>
      <c r="B529" s="45" t="s">
        <v>862</v>
      </c>
      <c r="C529" s="2" t="s">
        <v>1017</v>
      </c>
      <c r="D529" s="8" t="s">
        <v>2381</v>
      </c>
      <c r="E529" s="8" t="s">
        <v>2369</v>
      </c>
      <c r="F529" s="5">
        <v>16895</v>
      </c>
      <c r="G529" s="8">
        <v>1</v>
      </c>
      <c r="H529" s="2" t="s">
        <v>2370</v>
      </c>
      <c r="I529" s="11" t="s">
        <v>2371</v>
      </c>
      <c r="J529" s="8" t="s">
        <v>2372</v>
      </c>
      <c r="K529" s="10">
        <v>44715</v>
      </c>
      <c r="L529" s="8"/>
      <c r="M529" s="48">
        <v>49911908.45</v>
      </c>
      <c r="N529" s="10"/>
      <c r="O529" s="10"/>
      <c r="P529" s="8"/>
      <c r="Q529" s="8"/>
      <c r="R529" s="8"/>
      <c r="S529" s="8"/>
      <c r="T529" s="8"/>
      <c r="U529" s="8"/>
      <c r="V529" s="37"/>
      <c r="W529" s="37"/>
      <c r="X529" s="37"/>
      <c r="Y529" s="37"/>
      <c r="Z529" s="37"/>
    </row>
    <row r="530" spans="1:26" ht="102.75" customHeight="1">
      <c r="A530" s="124">
        <f t="shared" si="11"/>
        <v>475</v>
      </c>
      <c r="B530" s="45" t="s">
        <v>862</v>
      </c>
      <c r="C530" s="2" t="s">
        <v>1017</v>
      </c>
      <c r="D530" s="21" t="s">
        <v>2382</v>
      </c>
      <c r="E530" s="8" t="s">
        <v>2373</v>
      </c>
      <c r="F530" s="5">
        <v>14675</v>
      </c>
      <c r="G530" s="8">
        <v>1</v>
      </c>
      <c r="H530" s="2" t="s">
        <v>2370</v>
      </c>
      <c r="I530" s="11" t="s">
        <v>2371</v>
      </c>
      <c r="J530" s="8" t="s">
        <v>2374</v>
      </c>
      <c r="K530" s="10">
        <v>44715</v>
      </c>
      <c r="L530" s="8"/>
      <c r="M530" s="48">
        <v>46120736.75</v>
      </c>
      <c r="N530" s="10"/>
      <c r="O530" s="10"/>
      <c r="P530" s="8"/>
      <c r="Q530" s="8"/>
      <c r="R530" s="8"/>
      <c r="S530" s="8"/>
      <c r="T530" s="8"/>
      <c r="U530" s="8"/>
      <c r="V530" s="37"/>
      <c r="W530" s="37"/>
      <c r="X530" s="37"/>
      <c r="Y530" s="37"/>
      <c r="Z530" s="37"/>
    </row>
    <row r="531" spans="1:26" ht="102.75" customHeight="1">
      <c r="A531" s="124">
        <f t="shared" si="11"/>
        <v>476</v>
      </c>
      <c r="B531" s="45" t="s">
        <v>862</v>
      </c>
      <c r="C531" s="2" t="s">
        <v>1017</v>
      </c>
      <c r="D531" s="21" t="s">
        <v>2383</v>
      </c>
      <c r="E531" s="8" t="s">
        <v>2375</v>
      </c>
      <c r="F531" s="5">
        <v>6425</v>
      </c>
      <c r="G531" s="8">
        <v>1</v>
      </c>
      <c r="H531" s="2" t="s">
        <v>2370</v>
      </c>
      <c r="I531" s="11" t="s">
        <v>2371</v>
      </c>
      <c r="J531" s="8" t="s">
        <v>2376</v>
      </c>
      <c r="K531" s="10">
        <v>44715</v>
      </c>
      <c r="L531" s="8"/>
      <c r="M531" s="48">
        <v>18981000.99</v>
      </c>
      <c r="N531" s="10"/>
      <c r="O531" s="10"/>
      <c r="P531" s="8"/>
      <c r="Q531" s="8"/>
      <c r="R531" s="8"/>
      <c r="S531" s="8"/>
      <c r="T531" s="8"/>
      <c r="U531" s="8"/>
      <c r="V531" s="37"/>
      <c r="W531" s="37"/>
      <c r="X531" s="37"/>
      <c r="Y531" s="37"/>
      <c r="Z531" s="37"/>
    </row>
    <row r="532" spans="1:26" ht="102.75" customHeight="1">
      <c r="A532" s="124">
        <f t="shared" si="11"/>
        <v>477</v>
      </c>
      <c r="B532" s="45" t="s">
        <v>862</v>
      </c>
      <c r="C532" s="2" t="s">
        <v>1007</v>
      </c>
      <c r="D532" s="21"/>
      <c r="E532" s="8" t="s">
        <v>2413</v>
      </c>
      <c r="F532" s="5">
        <v>29271</v>
      </c>
      <c r="G532" s="8">
        <v>1</v>
      </c>
      <c r="H532" s="2" t="s">
        <v>2414</v>
      </c>
      <c r="I532" s="11" t="s">
        <v>2371</v>
      </c>
      <c r="J532" s="8" t="s">
        <v>2415</v>
      </c>
      <c r="K532" s="10">
        <v>44890</v>
      </c>
      <c r="L532" s="5">
        <v>783943.38</v>
      </c>
      <c r="M532" s="48">
        <v>8584891.59</v>
      </c>
      <c r="N532" s="10"/>
      <c r="O532" s="10"/>
      <c r="P532" s="8"/>
      <c r="Q532" s="8"/>
      <c r="R532" s="8"/>
      <c r="S532" s="8"/>
      <c r="T532" s="8"/>
      <c r="U532" s="8"/>
      <c r="V532" s="37"/>
      <c r="W532" s="37"/>
      <c r="X532" s="37"/>
      <c r="Y532" s="37"/>
      <c r="Z532" s="37"/>
    </row>
    <row r="533" spans="1:26" ht="22.5" customHeight="1">
      <c r="A533" s="24"/>
      <c r="B533" s="103" t="s">
        <v>938</v>
      </c>
      <c r="C533" s="103"/>
      <c r="D533" s="8"/>
      <c r="E533" s="8"/>
      <c r="F533" s="5">
        <f>SUM(F12:F532)</f>
        <v>10848396.471684642</v>
      </c>
      <c r="G533" s="8"/>
      <c r="H533" s="8"/>
      <c r="I533" s="8"/>
      <c r="J533" s="8"/>
      <c r="K533" s="8"/>
      <c r="L533" s="8"/>
      <c r="M533" s="87">
        <f>SUM(M12:M532)</f>
        <v>2721869727.348071</v>
      </c>
      <c r="N533" s="8"/>
      <c r="O533" s="8"/>
      <c r="P533" s="8"/>
      <c r="Q533" s="8"/>
      <c r="R533" s="8"/>
      <c r="S533" s="8"/>
      <c r="T533" s="8"/>
      <c r="U533" s="8"/>
      <c r="V533" s="37"/>
      <c r="W533" s="37"/>
      <c r="X533" s="37"/>
      <c r="Y533" s="37"/>
      <c r="Z533" s="37"/>
    </row>
    <row r="534" ht="15.75">
      <c r="B534" s="30" t="s">
        <v>350</v>
      </c>
    </row>
    <row r="537" spans="1:22" s="114" customFormat="1" ht="31.5" customHeight="1">
      <c r="A537" s="110"/>
      <c r="B537" s="111"/>
      <c r="C537" s="112" t="s">
        <v>2446</v>
      </c>
      <c r="D537" s="112"/>
      <c r="E537" s="112"/>
      <c r="F537" s="112"/>
      <c r="G537" s="113"/>
      <c r="K537" s="111"/>
      <c r="M537" s="115" t="s">
        <v>2447</v>
      </c>
      <c r="N537" s="115"/>
      <c r="O537" s="115"/>
      <c r="P537" s="115"/>
      <c r="Q537" s="115"/>
      <c r="R537" s="115"/>
      <c r="S537" s="115"/>
      <c r="T537" s="115"/>
      <c r="U537" s="115"/>
      <c r="V537" s="115"/>
    </row>
    <row r="538" spans="2:12" ht="48" customHeight="1">
      <c r="B538" s="101"/>
      <c r="C538" s="101"/>
      <c r="D538" s="101"/>
      <c r="E538" s="101"/>
      <c r="F538" s="102"/>
      <c r="G538" s="101"/>
      <c r="H538" s="101"/>
      <c r="I538" s="101"/>
      <c r="J538" s="101"/>
      <c r="K538" s="101"/>
      <c r="L538" s="101"/>
    </row>
    <row r="541" spans="2:26" ht="15.75">
      <c r="B541" s="88"/>
      <c r="C541" s="15"/>
      <c r="D541" s="15"/>
      <c r="E541" s="15"/>
      <c r="F541" s="15"/>
      <c r="G541" s="15"/>
      <c r="H541" s="18" t="s">
        <v>350</v>
      </c>
      <c r="I541" s="15"/>
      <c r="J541" s="15"/>
      <c r="K541" s="15"/>
      <c r="L541" s="15"/>
      <c r="M541" s="89"/>
      <c r="N541" s="15"/>
      <c r="O541" s="15"/>
      <c r="P541" s="15"/>
      <c r="Q541" s="15"/>
      <c r="R541" s="15"/>
      <c r="S541" s="15"/>
      <c r="U541" s="15"/>
      <c r="V541" s="40"/>
      <c r="W541" s="40"/>
      <c r="X541" s="40"/>
      <c r="Y541" s="40"/>
      <c r="Z541" s="40"/>
    </row>
  </sheetData>
  <sheetProtection/>
  <autoFilter ref="A11:Z534"/>
  <mergeCells count="36">
    <mergeCell ref="A3:Z3"/>
    <mergeCell ref="A5:Z5"/>
    <mergeCell ref="A7:Z7"/>
    <mergeCell ref="Y1:Z1"/>
    <mergeCell ref="A489:A490"/>
    <mergeCell ref="L9:L11"/>
    <mergeCell ref="A403:A407"/>
    <mergeCell ref="C537:F537"/>
    <mergeCell ref="M537:V537"/>
    <mergeCell ref="A282:A283"/>
    <mergeCell ref="A9:A11"/>
    <mergeCell ref="A278:A280"/>
    <mergeCell ref="E9:E11"/>
    <mergeCell ref="B9:B11"/>
    <mergeCell ref="A419:A420"/>
    <mergeCell ref="A384:A389"/>
    <mergeCell ref="A364:A383"/>
    <mergeCell ref="A392:A394"/>
    <mergeCell ref="B392:B394"/>
    <mergeCell ref="B538:L538"/>
    <mergeCell ref="H9:H11"/>
    <mergeCell ref="I9:I11"/>
    <mergeCell ref="G9:G11"/>
    <mergeCell ref="B533:C533"/>
    <mergeCell ref="J9:K10"/>
    <mergeCell ref="F9:F11"/>
    <mergeCell ref="M9:M10"/>
    <mergeCell ref="N9:O10"/>
    <mergeCell ref="H278:H280"/>
    <mergeCell ref="V10:Z10"/>
    <mergeCell ref="V9:Z9"/>
    <mergeCell ref="A456:A457"/>
    <mergeCell ref="P10:U10"/>
    <mergeCell ref="C9:D10"/>
    <mergeCell ref="A355:A363"/>
    <mergeCell ref="P9:U9"/>
  </mergeCells>
  <printOptions/>
  <pageMargins left="0.1968503937007874" right="0.1968503937007874" top="0.3937007874015748" bottom="0.1968503937007874" header="0.5118110236220472" footer="0.5118110236220472"/>
  <pageSetup horizontalDpi="200" verticalDpi="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ппппппп</dc:creator>
  <cp:keywords/>
  <dc:description/>
  <cp:lastModifiedBy>КУИГ</cp:lastModifiedBy>
  <cp:lastPrinted>2023-03-14T10:16:18Z</cp:lastPrinted>
  <dcterms:created xsi:type="dcterms:W3CDTF">2012-10-23T17:52:23Z</dcterms:created>
  <dcterms:modified xsi:type="dcterms:W3CDTF">2023-03-14T10:19:22Z</dcterms:modified>
  <cp:category/>
  <cp:version/>
  <cp:contentType/>
  <cp:contentStatus/>
</cp:coreProperties>
</file>